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700" windowHeight="6525" tabRatio="919" activeTab="1"/>
  </bookViews>
  <sheets>
    <sheet name="○一覧表" sheetId="1" r:id="rId1"/>
    <sheet name="K2" sheetId="2" r:id="rId2"/>
    <sheet name="現場用台紙" sheetId="3" r:id="rId3"/>
    <sheet name="(写)" sheetId="4" r:id="rId4"/>
  </sheets>
  <definedNames>
    <definedName name="_xlnm._FilterDatabase" localSheetId="0" hidden="1">'○一覧表'!$AI$2:$AI$11</definedName>
    <definedName name="_xlnm.Print_Area" localSheetId="3">'(写)'!$A$1:$P$60</definedName>
    <definedName name="_xlnm.Print_Area" localSheetId="0">'○一覧表'!$C$3:$X$27</definedName>
    <definedName name="_xlnm.Print_Area" localSheetId="1">'K2'!$A$1:$P$58</definedName>
    <definedName name="_xlnm.Print_Area" localSheetId="2">'現場用台紙'!$A$1:$P$58</definedName>
    <definedName name="_xlnm.Print_Titles" localSheetId="0">'○一覧表'!$1:$2</definedName>
  </definedNames>
  <calcPr fullCalcOnLoad="1"/>
</workbook>
</file>

<file path=xl/sharedStrings.xml><?xml version="1.0" encoding="utf-8"?>
<sst xmlns="http://schemas.openxmlformats.org/spreadsheetml/2006/main" count="176" uniqueCount="104">
  <si>
    <t>水平距離</t>
  </si>
  <si>
    <t>落石エネルギー換算半径、補正係数</t>
  </si>
  <si>
    <t>種別</t>
  </si>
  <si>
    <t>浮石・転石の標高</t>
  </si>
  <si>
    <t>地質・岩石名</t>
  </si>
  <si>
    <t>　提案対策工：</t>
  </si>
  <si>
    <t>種別</t>
  </si>
  <si>
    <t>危険度</t>
  </si>
  <si>
    <t>高さ</t>
  </si>
  <si>
    <t>幅</t>
  </si>
  <si>
    <t>奥行</t>
  </si>
  <si>
    <t>石の安定状態</t>
  </si>
  <si>
    <t>落石エネルギー</t>
  </si>
  <si>
    <t>位置</t>
  </si>
  <si>
    <t>落石エネルギー(kJ)</t>
  </si>
  <si>
    <t>単位体積重量(kN/㎥)</t>
  </si>
  <si>
    <t>Eγ=(1+β)(1-μ/tanθ)m･H</t>
  </si>
  <si>
    <t>浮石転石の標高(m)</t>
  </si>
  <si>
    <t>平均勾配(°)</t>
  </si>
  <si>
    <t>水平距離(m)</t>
  </si>
  <si>
    <t>落差(m)</t>
  </si>
  <si>
    <t>3辺の長さ
(m)</t>
  </si>
  <si>
    <t>道路の標高(m)</t>
  </si>
  <si>
    <t>体積(㎥)</t>
  </si>
  <si>
    <t>重量(kN)</t>
  </si>
  <si>
    <t>岩種</t>
  </si>
  <si>
    <t>所見</t>
  </si>
  <si>
    <t>現場
・仮
番号</t>
  </si>
  <si>
    <t>　記事：</t>
  </si>
  <si>
    <t>残存係数α=(1+β)(1-μ/tanθ)</t>
  </si>
  <si>
    <t>浮石転石番号</t>
  </si>
  <si>
    <t>連番</t>
  </si>
  <si>
    <t>石の安定状態</t>
  </si>
  <si>
    <t>浮石・転石の大きさ 縦･横･奥行</t>
  </si>
  <si>
    <t>浮石・転石番号</t>
  </si>
  <si>
    <t>位置(平面図No.)</t>
  </si>
  <si>
    <t>粁程換算１</t>
  </si>
  <si>
    <t>浮石</t>
  </si>
  <si>
    <t>道路の標高</t>
  </si>
  <si>
    <t>道路からの比高</t>
  </si>
  <si>
    <t>道路までの距離</t>
  </si>
  <si>
    <t>斜面勾配</t>
  </si>
  <si>
    <t>平均勾配</t>
  </si>
  <si>
    <t>体積</t>
  </si>
  <si>
    <t>重量</t>
  </si>
  <si>
    <t>落石エネルギー</t>
  </si>
  <si>
    <t>再補正</t>
  </si>
  <si>
    <t>浮石･転石個別調査台帳</t>
  </si>
  <si>
    <t>落石の等価摩擦係数μ</t>
  </si>
  <si>
    <t>（予防工を前提とした）
提案対策工</t>
  </si>
  <si>
    <t>浮石･転石個別調査カルテ（写真票）</t>
  </si>
  <si>
    <t>浮石・転石番号 ：</t>
  </si>
  <si>
    <t>換算径</t>
  </si>
  <si>
    <t>　　ｍ</t>
  </si>
  <si>
    <t>　　 ゜</t>
  </si>
  <si>
    <t>　　　　㎥</t>
  </si>
  <si>
    <r>
      <t xml:space="preserve"> </t>
    </r>
    <r>
      <rPr>
        <sz val="11"/>
        <rFont val="ＭＳ Ｐゴシック"/>
        <family val="3"/>
      </rPr>
      <t xml:space="preserve">   </t>
    </r>
    <r>
      <rPr>
        <sz val="11"/>
        <rFont val="ＭＳ Ｐゴシック"/>
        <family val="3"/>
      </rPr>
      <t>kN</t>
    </r>
  </si>
  <si>
    <t>　　　　　　　kJ</t>
  </si>
  <si>
    <t>　　k　　　　m 　　　</t>
  </si>
  <si>
    <t>浮石群</t>
  </si>
  <si>
    <t>斜面底面勾配(°)</t>
  </si>
  <si>
    <t>斜面・底面勾配</t>
  </si>
  <si>
    <t>　</t>
  </si>
  <si>
    <t>位置(道路台帳No.)</t>
  </si>
  <si>
    <t>平均勾配</t>
  </si>
  <si>
    <t>K1</t>
  </si>
  <si>
    <t>K2</t>
  </si>
  <si>
    <t>K3</t>
  </si>
  <si>
    <t>K4</t>
  </si>
  <si>
    <t>K5</t>
  </si>
  <si>
    <t>K7</t>
  </si>
  <si>
    <t>K8</t>
  </si>
  <si>
    <t>A</t>
  </si>
  <si>
    <t>転石</t>
  </si>
  <si>
    <t>B</t>
  </si>
  <si>
    <t>C</t>
  </si>
  <si>
    <t>D</t>
  </si>
  <si>
    <t>K6</t>
  </si>
  <si>
    <t>K9</t>
  </si>
  <si>
    <t>花崗岩</t>
  </si>
  <si>
    <t>B</t>
  </si>
  <si>
    <t>測量時仮番号</t>
  </si>
  <si>
    <t>No.216+78L16</t>
  </si>
  <si>
    <t>No.215+04L11</t>
  </si>
  <si>
    <t>No.215+29L9</t>
  </si>
  <si>
    <t>No.215+26L17</t>
  </si>
  <si>
    <t>No.215+15L15</t>
  </si>
  <si>
    <t>No.215+10L28</t>
  </si>
  <si>
    <t>No.215+19L30</t>
  </si>
  <si>
    <t>No.215+16L36</t>
  </si>
  <si>
    <t>No.215+21L36</t>
  </si>
  <si>
    <t>上方中間斜面からの転動した長径岩塊が下方斜面内で滞留している。底面支持部が埋積しておりほぼ安定な状態にある。</t>
  </si>
  <si>
    <t>対策不要</t>
  </si>
  <si>
    <t>尾根部露岩からの大径転石が崖面端部でやや不安定な状態で滞留している。</t>
  </si>
  <si>
    <t>防護工で対応</t>
  </si>
  <si>
    <t>尾根部露岩からの中径転石が急な下方斜面でやや不安定な状態で滞留している。</t>
  </si>
  <si>
    <t>尾根部の露岩であり凸状を呈するが、底面支持部は岩着して安定な状態にある。</t>
  </si>
  <si>
    <t>下方斜面尾根部の露頭崖面内肩部で、亀裂で緩んだ中径岩塊が風化土中で不安定な状態にある。</t>
  </si>
  <si>
    <t>尾根部の露岩が縦亀裂で残存して凸状となっている。背面支持部は埋積するが、やや不安定な状態にある。</t>
  </si>
  <si>
    <t>小割り除去工、もしくは防護工で対応</t>
  </si>
  <si>
    <t>尾根露岩の縦横亀裂（節理）で直方体の大径岩塊が、背面部の風化土砂化でやや不安定な状態にある。</t>
  </si>
  <si>
    <t>ロープ伏せ工（2×2m）</t>
  </si>
  <si>
    <t>尾根露岩の縦亀裂が開口して、大径岩塊が転倒気味にやや不安定な状態にある。根元の中小径岩塊も傾倒している。</t>
  </si>
  <si>
    <t>尾根露岩部の30～50cm間隔の縦横亀裂が風化発達し、中径岩塊群全体がかみ合いが減ずるように緩み傾倒、不安定な状態にある。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</si>
</sst>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_);[Red]\(0\)"/>
    <numFmt numFmtId="180" formatCode="0.0_);[Red]\(0.0\)"/>
    <numFmt numFmtId="181" formatCode="0.00_);[Red]\(0.00\)"/>
    <numFmt numFmtId="182" formatCode=";;;"/>
    <numFmt numFmtId="183" formatCode="0.000_);[Red]\(0.000\)"/>
    <numFmt numFmtId="184" formatCode="\+0.00"/>
    <numFmt numFmtId="185" formatCode="#,##0.00_ "/>
    <numFmt numFmtId="186" formatCode="0.000_ "/>
    <numFmt numFmtId="187" formatCode="0%\ "/>
    <numFmt numFmtId="188" formatCode="0%\ \ "/>
    <numFmt numFmtId="189" formatCode="#,##0_);[Red]\(#,##0\)"/>
    <numFmt numFmtId="190" formatCode="0.0%"/>
  </numFmts>
  <fonts count="54">
    <font>
      <sz val="11"/>
      <name val="ＭＳ Ｐゴシック"/>
      <family val="3"/>
    </font>
    <font>
      <sz val="6"/>
      <name val="ＭＳ Ｐゴシック"/>
      <family val="3"/>
    </font>
    <font>
      <sz val="11"/>
      <name val="ＭＳ 明朝"/>
      <family val="1"/>
    </font>
    <font>
      <sz val="11"/>
      <name val="明朝"/>
      <family val="1"/>
    </font>
    <font>
      <u val="single"/>
      <sz val="8.25"/>
      <color indexed="12"/>
      <name val="ＭＳ Ｐゴシック"/>
      <family val="3"/>
    </font>
    <font>
      <sz val="11"/>
      <name val="ＭＳ Ｐ明朝"/>
      <family val="1"/>
    </font>
    <font>
      <u val="single"/>
      <sz val="8.25"/>
      <color indexed="36"/>
      <name val="ＭＳ Ｐゴシック"/>
      <family val="3"/>
    </font>
    <font>
      <b/>
      <sz val="14"/>
      <name val="ＭＳ Ｐゴシック"/>
      <family val="3"/>
    </font>
    <font>
      <sz val="20"/>
      <name val="ＭＳ Ｐゴシック"/>
      <family val="3"/>
    </font>
    <font>
      <sz val="12"/>
      <name val="ＭＳ Ｐゴシック"/>
      <family val="3"/>
    </font>
    <font>
      <sz val="16"/>
      <name val="明朝"/>
      <family val="1"/>
    </font>
    <font>
      <sz val="18"/>
      <name val="明朝"/>
      <family val="1"/>
    </font>
    <font>
      <b/>
      <sz val="11"/>
      <name val="ＭＳ Ｐゴシック"/>
      <family val="3"/>
    </font>
    <font>
      <sz val="9"/>
      <name val="ＭＳ Ｐ明朝"/>
      <family val="1"/>
    </font>
    <font>
      <sz val="9"/>
      <name val="ＭＳ Ｐゴシック"/>
      <family val="3"/>
    </font>
    <font>
      <b/>
      <sz val="9"/>
      <color indexed="10"/>
      <name val="ＭＳ Ｐゴシック"/>
      <family val="3"/>
    </font>
    <font>
      <sz val="10"/>
      <name val="ＭＳ Ｐ明朝"/>
      <family val="1"/>
    </font>
    <font>
      <sz val="11"/>
      <color indexed="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296">
    <xf numFmtId="0" fontId="0" fillId="0" borderId="0" xfId="0" applyAlignment="1">
      <alignment/>
    </xf>
    <xf numFmtId="176" fontId="0" fillId="0" borderId="10" xfId="0" applyNumberFormat="1" applyFont="1" applyFill="1" applyBorder="1" applyAlignment="1">
      <alignment horizontal="center" wrapText="1"/>
    </xf>
    <xf numFmtId="0" fontId="0" fillId="0" borderId="0" xfId="0" applyFont="1" applyAlignment="1">
      <alignment/>
    </xf>
    <xf numFmtId="176" fontId="0" fillId="0" borderId="11" xfId="0" applyNumberFormat="1" applyFont="1" applyFill="1" applyBorder="1" applyAlignment="1">
      <alignment/>
    </xf>
    <xf numFmtId="177" fontId="0" fillId="0" borderId="11" xfId="0" applyNumberFormat="1" applyFont="1" applyFill="1" applyBorder="1" applyAlignment="1">
      <alignment/>
    </xf>
    <xf numFmtId="179" fontId="0" fillId="1" borderId="11" xfId="0" applyNumberFormat="1" applyFont="1" applyFill="1" applyBorder="1" applyAlignment="1">
      <alignment/>
    </xf>
    <xf numFmtId="177" fontId="0" fillId="1" borderId="11" xfId="0" applyNumberFormat="1" applyFont="1" applyFill="1" applyBorder="1" applyAlignment="1">
      <alignment/>
    </xf>
    <xf numFmtId="178" fontId="0" fillId="33" borderId="11" xfId="0" applyNumberFormat="1" applyFont="1" applyFill="1" applyBorder="1" applyAlignment="1">
      <alignment/>
    </xf>
    <xf numFmtId="176" fontId="0" fillId="0" borderId="0" xfId="0" applyNumberFormat="1" applyFont="1" applyFill="1" applyAlignment="1">
      <alignment horizontal="center"/>
    </xf>
    <xf numFmtId="176" fontId="0" fillId="0" borderId="0" xfId="0" applyNumberFormat="1" applyFont="1" applyFill="1" applyAlignment="1">
      <alignment/>
    </xf>
    <xf numFmtId="177" fontId="0" fillId="0" borderId="0" xfId="0" applyNumberFormat="1" applyFont="1" applyFill="1" applyAlignment="1">
      <alignment/>
    </xf>
    <xf numFmtId="179" fontId="0" fillId="1" borderId="0" xfId="0" applyNumberFormat="1" applyFont="1" applyFill="1" applyAlignment="1">
      <alignment/>
    </xf>
    <xf numFmtId="176" fontId="0" fillId="1" borderId="0" xfId="0" applyNumberFormat="1" applyFont="1" applyFill="1" applyAlignment="1">
      <alignment/>
    </xf>
    <xf numFmtId="178" fontId="0" fillId="0" borderId="0" xfId="0" applyNumberFormat="1" applyFont="1" applyFill="1" applyAlignment="1">
      <alignment/>
    </xf>
    <xf numFmtId="176" fontId="0" fillId="0" borderId="0" xfId="0" applyNumberFormat="1" applyFont="1" applyFill="1" applyAlignment="1">
      <alignment wrapText="1"/>
    </xf>
    <xf numFmtId="176" fontId="0" fillId="33" borderId="0" xfId="0" applyNumberFormat="1" applyFont="1" applyFill="1" applyAlignment="1">
      <alignment/>
    </xf>
    <xf numFmtId="0" fontId="0" fillId="0" borderId="11" xfId="0" applyNumberFormat="1" applyFont="1" applyFill="1" applyBorder="1" applyAlignment="1">
      <alignment/>
    </xf>
    <xf numFmtId="0" fontId="0" fillId="1" borderId="11" xfId="0" applyNumberFormat="1" applyFont="1" applyFill="1" applyBorder="1" applyAlignment="1">
      <alignment/>
    </xf>
    <xf numFmtId="0" fontId="0" fillId="0" borderId="0" xfId="0" applyNumberFormat="1" applyFont="1" applyFill="1" applyAlignment="1">
      <alignment/>
    </xf>
    <xf numFmtId="0" fontId="0" fillId="1" borderId="0" xfId="0" applyNumberFormat="1" applyFont="1" applyFill="1" applyAlignment="1">
      <alignment/>
    </xf>
    <xf numFmtId="176" fontId="0" fillId="1" borderId="11" xfId="0" applyNumberFormat="1" applyFill="1" applyBorder="1" applyAlignment="1">
      <alignment horizontal="center" wrapText="1"/>
    </xf>
    <xf numFmtId="176" fontId="0" fillId="0" borderId="11" xfId="0" applyNumberFormat="1" applyFill="1" applyBorder="1" applyAlignment="1">
      <alignment horizontal="center"/>
    </xf>
    <xf numFmtId="176" fontId="0" fillId="0" borderId="11" xfId="0" applyNumberFormat="1" applyFill="1" applyBorder="1" applyAlignment="1">
      <alignment/>
    </xf>
    <xf numFmtId="176" fontId="0" fillId="0" borderId="12" xfId="0" applyNumberFormat="1" applyFont="1" applyFill="1" applyBorder="1" applyAlignment="1">
      <alignment horizontal="center" vertical="center"/>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wrapText="1"/>
    </xf>
    <xf numFmtId="0" fontId="7" fillId="0" borderId="15" xfId="63" applyFont="1" applyBorder="1" applyAlignment="1">
      <alignment horizontal="center" vertical="top"/>
    </xf>
    <xf numFmtId="0" fontId="7" fillId="0" borderId="15" xfId="63" applyFont="1" applyBorder="1" applyAlignment="1">
      <alignment vertical="top"/>
    </xf>
    <xf numFmtId="0" fontId="3" fillId="0" borderId="0" xfId="63" applyFont="1" applyBorder="1" applyAlignment="1">
      <alignment horizontal="center" vertical="center"/>
    </xf>
    <xf numFmtId="0" fontId="3" fillId="0" borderId="0" xfId="63" applyFont="1" applyAlignment="1">
      <alignment vertical="center"/>
    </xf>
    <xf numFmtId="0" fontId="2" fillId="0" borderId="0" xfId="63" applyFont="1" applyFill="1" applyBorder="1" applyAlignment="1">
      <alignment horizontal="center" vertical="center"/>
    </xf>
    <xf numFmtId="0" fontId="3" fillId="0" borderId="0" xfId="63" applyFont="1" applyAlignment="1">
      <alignment vertical="center"/>
    </xf>
    <xf numFmtId="0" fontId="2" fillId="0" borderId="0" xfId="63" applyFont="1" applyFill="1" applyBorder="1" applyAlignment="1">
      <alignment horizontal="center" shrinkToFit="1"/>
    </xf>
    <xf numFmtId="0" fontId="5" fillId="0" borderId="0" xfId="63" applyBorder="1" applyAlignment="1">
      <alignment vertical="center"/>
    </xf>
    <xf numFmtId="0" fontId="9" fillId="0" borderId="0" xfId="63" applyFont="1" applyFill="1" applyBorder="1" applyAlignment="1">
      <alignment vertical="center"/>
    </xf>
    <xf numFmtId="0" fontId="5" fillId="0" borderId="16" xfId="63" applyFont="1" applyBorder="1" applyAlignment="1">
      <alignment horizontal="center" vertical="center"/>
    </xf>
    <xf numFmtId="176" fontId="2" fillId="0" borderId="0" xfId="63" applyNumberFormat="1" applyFont="1" applyFill="1" applyBorder="1" applyAlignment="1">
      <alignment horizontal="center"/>
    </xf>
    <xf numFmtId="176" fontId="9" fillId="0" borderId="0" xfId="63" applyNumberFormat="1" applyFont="1" applyBorder="1" applyAlignment="1">
      <alignment horizontal="center" vertical="center"/>
    </xf>
    <xf numFmtId="0" fontId="3" fillId="0" borderId="0" xfId="63" applyFont="1" applyBorder="1" applyAlignment="1">
      <alignment vertical="center"/>
    </xf>
    <xf numFmtId="0" fontId="3" fillId="0" borderId="0" xfId="63" applyFont="1" applyBorder="1" applyAlignment="1">
      <alignment vertical="center"/>
    </xf>
    <xf numFmtId="177" fontId="2" fillId="0" borderId="0" xfId="63" applyNumberFormat="1" applyFont="1" applyFill="1" applyBorder="1" applyAlignment="1">
      <alignment horizontal="center"/>
    </xf>
    <xf numFmtId="0" fontId="5" fillId="0" borderId="0" xfId="63" applyFont="1" applyBorder="1" applyAlignment="1">
      <alignment vertical="center"/>
    </xf>
    <xf numFmtId="178" fontId="2" fillId="0" borderId="0" xfId="63" applyNumberFormat="1" applyFont="1" applyFill="1" applyBorder="1" applyAlignment="1">
      <alignment horizontal="center"/>
    </xf>
    <xf numFmtId="0" fontId="5" fillId="0" borderId="17" xfId="63" applyFont="1" applyBorder="1" applyAlignment="1">
      <alignment vertical="center"/>
    </xf>
    <xf numFmtId="0" fontId="5" fillId="0" borderId="18" xfId="63" applyFont="1" applyBorder="1" applyAlignment="1">
      <alignment vertical="center"/>
    </xf>
    <xf numFmtId="177" fontId="2" fillId="0" borderId="0" xfId="63" applyNumberFormat="1" applyFont="1" applyFill="1" applyBorder="1" applyAlignment="1">
      <alignment horizontal="left" vertical="top" wrapText="1"/>
    </xf>
    <xf numFmtId="177" fontId="0" fillId="0" borderId="19" xfId="63" applyNumberFormat="1" applyFont="1" applyFill="1" applyBorder="1" applyAlignment="1">
      <alignment horizontal="left" vertical="center"/>
    </xf>
    <xf numFmtId="0" fontId="3" fillId="0" borderId="17" xfId="63" applyFont="1" applyBorder="1" applyAlignment="1">
      <alignment vertical="center"/>
    </xf>
    <xf numFmtId="0" fontId="3" fillId="0" borderId="19" xfId="63" applyFont="1" applyBorder="1" applyAlignment="1">
      <alignment vertical="center"/>
    </xf>
    <xf numFmtId="177" fontId="5" fillId="0" borderId="17" xfId="63" applyNumberFormat="1" applyFont="1" applyFill="1" applyBorder="1" applyAlignment="1">
      <alignment vertical="center"/>
    </xf>
    <xf numFmtId="0" fontId="9" fillId="0" borderId="0" xfId="63" applyFont="1" applyBorder="1" applyAlignment="1">
      <alignment horizontal="left" vertical="top"/>
    </xf>
    <xf numFmtId="0" fontId="0" fillId="0" borderId="0" xfId="63" applyFont="1" applyBorder="1" applyAlignment="1">
      <alignment vertical="top"/>
    </xf>
    <xf numFmtId="0" fontId="5" fillId="0" borderId="0" xfId="63" applyFont="1" applyBorder="1" applyAlignment="1">
      <alignment horizontal="center" vertical="center"/>
    </xf>
    <xf numFmtId="0" fontId="5" fillId="0" borderId="17" xfId="63" applyFont="1" applyBorder="1" applyAlignment="1">
      <alignment horizontal="center" vertical="center" textRotation="255"/>
    </xf>
    <xf numFmtId="0" fontId="0" fillId="1" borderId="11" xfId="0" applyNumberFormat="1" applyFont="1" applyFill="1" applyBorder="1" applyAlignment="1">
      <alignment/>
    </xf>
    <xf numFmtId="0" fontId="0" fillId="1" borderId="0" xfId="0" applyNumberFormat="1" applyFont="1" applyFill="1" applyAlignment="1">
      <alignment/>
    </xf>
    <xf numFmtId="0" fontId="0" fillId="0" borderId="0" xfId="0" applyAlignment="1">
      <alignment horizontal="center" vertical="center" textRotation="255"/>
    </xf>
    <xf numFmtId="176" fontId="0" fillId="1" borderId="11" xfId="0" applyNumberFormat="1" applyFill="1" applyBorder="1" applyAlignment="1">
      <alignment horizontal="center" vertical="center" wrapText="1"/>
    </xf>
    <xf numFmtId="0" fontId="0" fillId="0" borderId="0" xfId="0" applyFont="1" applyAlignment="1">
      <alignment vertical="center"/>
    </xf>
    <xf numFmtId="0" fontId="0" fillId="0" borderId="11" xfId="0" applyNumberFormat="1" applyFont="1" applyFill="1" applyBorder="1" applyAlignment="1">
      <alignment horizontal="center" vertical="center" textRotation="255" wrapText="1"/>
    </xf>
    <xf numFmtId="0" fontId="5" fillId="0" borderId="20" xfId="63" applyFont="1" applyBorder="1" applyAlignment="1">
      <alignment vertical="center"/>
    </xf>
    <xf numFmtId="0" fontId="5" fillId="0" borderId="21" xfId="63" applyFont="1" applyBorder="1" applyAlignment="1">
      <alignment vertical="center"/>
    </xf>
    <xf numFmtId="0" fontId="5" fillId="0" borderId="18" xfId="63" applyFont="1" applyBorder="1" applyAlignment="1">
      <alignment horizontal="center" vertical="center"/>
    </xf>
    <xf numFmtId="0" fontId="8" fillId="0" borderId="0" xfId="63" applyFont="1" applyFill="1" applyBorder="1" applyAlignment="1">
      <alignment horizontal="center"/>
    </xf>
    <xf numFmtId="0" fontId="10" fillId="0" borderId="0" xfId="63" applyFont="1" applyFill="1" applyBorder="1" applyAlignment="1">
      <alignment horizontal="right" vertical="center"/>
    </xf>
    <xf numFmtId="0" fontId="11" fillId="0" borderId="0" xfId="63" applyFont="1" applyFill="1" applyBorder="1" applyAlignment="1">
      <alignment vertical="center"/>
    </xf>
    <xf numFmtId="0" fontId="9" fillId="0" borderId="0" xfId="63" applyFont="1" applyFill="1" applyBorder="1" applyAlignment="1">
      <alignment/>
    </xf>
    <xf numFmtId="0" fontId="9" fillId="0" borderId="0" xfId="63" applyFont="1" applyFill="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15" fillId="0" borderId="0" xfId="0" applyFont="1" applyAlignment="1">
      <alignment wrapText="1"/>
    </xf>
    <xf numFmtId="0" fontId="0" fillId="0" borderId="0" xfId="0" applyAlignment="1">
      <alignment vertical="center" wrapText="1"/>
    </xf>
    <xf numFmtId="0" fontId="0" fillId="0" borderId="16" xfId="0" applyNumberFormat="1" applyFill="1" applyBorder="1" applyAlignment="1">
      <alignment horizontal="center"/>
    </xf>
    <xf numFmtId="0" fontId="3" fillId="0" borderId="19" xfId="63" applyFont="1" applyBorder="1" applyAlignment="1">
      <alignment vertical="center"/>
    </xf>
    <xf numFmtId="0" fontId="3" fillId="0" borderId="22" xfId="63" applyFont="1" applyBorder="1" applyAlignment="1">
      <alignment vertical="center"/>
    </xf>
    <xf numFmtId="0" fontId="0" fillId="0" borderId="11" xfId="0" applyNumberFormat="1" applyFill="1" applyBorder="1" applyAlignment="1">
      <alignment/>
    </xf>
    <xf numFmtId="0" fontId="0" fillId="0" borderId="11" xfId="0" applyNumberFormat="1" applyFont="1" applyFill="1" applyBorder="1" applyAlignment="1">
      <alignment/>
    </xf>
    <xf numFmtId="0" fontId="16" fillId="0" borderId="15" xfId="63" applyFont="1" applyBorder="1" applyAlignment="1">
      <alignment vertical="top"/>
    </xf>
    <xf numFmtId="0" fontId="0" fillId="0" borderId="11" xfId="0" applyNumberFormat="1" applyFill="1" applyBorder="1" applyAlignment="1">
      <alignment horizontal="center"/>
    </xf>
    <xf numFmtId="0" fontId="5" fillId="0" borderId="23" xfId="63" applyFont="1" applyBorder="1" applyAlignment="1">
      <alignment vertical="center"/>
    </xf>
    <xf numFmtId="0" fontId="5" fillId="0" borderId="24" xfId="63" applyFont="1" applyBorder="1" applyAlignment="1">
      <alignment vertical="center"/>
    </xf>
    <xf numFmtId="0" fontId="12" fillId="0" borderId="25" xfId="63" applyFont="1" applyBorder="1" applyAlignment="1">
      <alignment vertical="center"/>
    </xf>
    <xf numFmtId="0" fontId="12" fillId="0" borderId="26" xfId="63" applyFont="1" applyBorder="1" applyAlignment="1">
      <alignment vertical="center"/>
    </xf>
    <xf numFmtId="0" fontId="5" fillId="0" borderId="27" xfId="63" applyFont="1" applyBorder="1" applyAlignment="1">
      <alignment horizontal="center" vertical="center" textRotation="255"/>
    </xf>
    <xf numFmtId="0" fontId="5" fillId="0" borderId="15" xfId="63" applyFont="1" applyBorder="1" applyAlignment="1">
      <alignment vertical="center"/>
    </xf>
    <xf numFmtId="0" fontId="5" fillId="0" borderId="15" xfId="63" applyFont="1" applyBorder="1" applyAlignment="1">
      <alignment horizontal="center" vertical="center"/>
    </xf>
    <xf numFmtId="0" fontId="12" fillId="0" borderId="17" xfId="63" applyFont="1" applyBorder="1" applyAlignment="1">
      <alignment vertical="center"/>
    </xf>
    <xf numFmtId="0" fontId="0" fillId="0" borderId="0" xfId="0" applyBorder="1" applyAlignment="1">
      <alignment wrapText="1"/>
    </xf>
    <xf numFmtId="0" fontId="0" fillId="0" borderId="0" xfId="0" applyBorder="1" applyAlignment="1">
      <alignment vertical="top" wrapText="1"/>
    </xf>
    <xf numFmtId="0" fontId="15" fillId="0" borderId="0" xfId="0" applyFont="1" applyAlignment="1">
      <alignment vertical="center" wrapText="1"/>
    </xf>
    <xf numFmtId="0" fontId="13" fillId="0" borderId="19"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xf>
    <xf numFmtId="177" fontId="12" fillId="0" borderId="28" xfId="63" applyNumberFormat="1" applyFont="1" applyFill="1" applyBorder="1" applyAlignment="1">
      <alignment vertical="center"/>
    </xf>
    <xf numFmtId="0" fontId="3" fillId="0" borderId="29" xfId="63" applyFont="1" applyBorder="1" applyAlignment="1">
      <alignment vertical="center"/>
    </xf>
    <xf numFmtId="0" fontId="5" fillId="0" borderId="29" xfId="63" applyFont="1" applyBorder="1" applyAlignment="1">
      <alignment vertical="center"/>
    </xf>
    <xf numFmtId="0" fontId="3" fillId="0" borderId="24" xfId="63" applyFont="1" applyBorder="1" applyAlignment="1">
      <alignment vertical="center"/>
    </xf>
    <xf numFmtId="0" fontId="3" fillId="0" borderId="30" xfId="63" applyFont="1" applyBorder="1" applyAlignment="1">
      <alignment vertical="center"/>
    </xf>
    <xf numFmtId="0" fontId="3" fillId="0" borderId="31" xfId="63" applyFont="1" applyBorder="1" applyAlignment="1">
      <alignment vertical="center"/>
    </xf>
    <xf numFmtId="0" fontId="0" fillId="0" borderId="15" xfId="0" applyBorder="1" applyAlignment="1">
      <alignment wrapText="1"/>
    </xf>
    <xf numFmtId="0" fontId="14" fillId="0" borderId="15" xfId="63" applyFont="1" applyBorder="1" applyAlignment="1">
      <alignment horizontal="right" vertical="top"/>
    </xf>
    <xf numFmtId="0" fontId="17" fillId="0" borderId="0" xfId="0" applyFont="1" applyAlignment="1">
      <alignment/>
    </xf>
    <xf numFmtId="0" fontId="9" fillId="0" borderId="15" xfId="63" applyFont="1" applyBorder="1" applyAlignment="1">
      <alignment/>
    </xf>
    <xf numFmtId="0" fontId="0" fillId="0" borderId="32" xfId="63" applyFont="1" applyBorder="1" applyAlignment="1">
      <alignment vertical="center"/>
    </xf>
    <xf numFmtId="0" fontId="0" fillId="0" borderId="23" xfId="63" applyFont="1" applyBorder="1" applyAlignment="1">
      <alignment vertical="center"/>
    </xf>
    <xf numFmtId="176" fontId="0" fillId="0" borderId="23" xfId="63" applyNumberFormat="1" applyFont="1" applyFill="1" applyBorder="1" applyAlignment="1">
      <alignment vertical="center"/>
    </xf>
    <xf numFmtId="0" fontId="0" fillId="0" borderId="0" xfId="63" applyFont="1" applyBorder="1" applyAlignment="1">
      <alignment vertical="center"/>
    </xf>
    <xf numFmtId="0" fontId="0" fillId="0" borderId="0" xfId="63" applyFont="1" applyBorder="1" applyAlignment="1">
      <alignment horizontal="center" vertical="center"/>
    </xf>
    <xf numFmtId="177" fontId="0" fillId="0" borderId="0" xfId="63" applyNumberFormat="1" applyFont="1" applyFill="1" applyBorder="1" applyAlignment="1">
      <alignment horizontal="right" vertical="center"/>
    </xf>
    <xf numFmtId="0" fontId="0" fillId="0" borderId="19" xfId="63" applyFont="1" applyBorder="1" applyAlignment="1">
      <alignment horizontal="center" vertical="center"/>
    </xf>
    <xf numFmtId="178" fontId="0" fillId="0" borderId="0" xfId="63" applyNumberFormat="1" applyFont="1" applyBorder="1" applyAlignment="1">
      <alignment horizontal="center" vertical="center"/>
    </xf>
    <xf numFmtId="0" fontId="0" fillId="0" borderId="0" xfId="63" applyNumberFormat="1" applyFont="1" applyBorder="1" applyAlignment="1">
      <alignment horizontal="center" vertical="center"/>
    </xf>
    <xf numFmtId="0" fontId="0" fillId="0" borderId="15" xfId="63" applyFont="1" applyBorder="1" applyAlignment="1">
      <alignment horizontal="center" vertical="center"/>
    </xf>
    <xf numFmtId="0" fontId="0" fillId="0" borderId="29" xfId="63" applyFont="1" applyBorder="1" applyAlignment="1">
      <alignment horizontal="center" vertical="center"/>
    </xf>
    <xf numFmtId="0" fontId="0" fillId="0" borderId="17" xfId="63" applyFont="1" applyBorder="1" applyAlignment="1">
      <alignment horizontal="center" vertical="center"/>
    </xf>
    <xf numFmtId="0" fontId="0" fillId="0" borderId="15" xfId="63" applyFont="1" applyBorder="1" applyAlignment="1">
      <alignment vertical="center"/>
    </xf>
    <xf numFmtId="0" fontId="0" fillId="0" borderId="33" xfId="63" applyFont="1" applyBorder="1" applyAlignment="1">
      <alignment vertical="center"/>
    </xf>
    <xf numFmtId="0" fontId="15" fillId="0" borderId="0" xfId="0" applyFont="1" applyAlignment="1">
      <alignment horizontal="center" vertical="center" wrapText="1"/>
    </xf>
    <xf numFmtId="0" fontId="0" fillId="0" borderId="0" xfId="61" applyBorder="1" applyAlignment="1">
      <alignment vertical="center"/>
      <protection/>
    </xf>
    <xf numFmtId="0" fontId="0" fillId="0" borderId="17" xfId="61" applyBorder="1" applyAlignment="1">
      <alignment horizontal="left"/>
      <protection/>
    </xf>
    <xf numFmtId="0" fontId="0" fillId="0" borderId="0" xfId="61" applyBorder="1" applyAlignment="1">
      <alignment vertical="top"/>
      <protection/>
    </xf>
    <xf numFmtId="0" fontId="0" fillId="0" borderId="0" xfId="61" applyBorder="1" applyAlignment="1">
      <alignment horizontal="left" vertical="center"/>
      <protection/>
    </xf>
    <xf numFmtId="0" fontId="0" fillId="0" borderId="17" xfId="61" applyFont="1" applyBorder="1" applyAlignment="1">
      <alignment horizontal="center" vertical="center" textRotation="255"/>
      <protection/>
    </xf>
    <xf numFmtId="0" fontId="0" fillId="0" borderId="0" xfId="61" applyFont="1" applyBorder="1" applyAlignment="1">
      <alignment horizontal="center" vertical="center"/>
      <protection/>
    </xf>
    <xf numFmtId="0" fontId="0" fillId="0" borderId="19" xfId="61" applyFont="1" applyBorder="1" applyAlignment="1">
      <alignment horizontal="left" vertical="center"/>
      <protection/>
    </xf>
    <xf numFmtId="0" fontId="0" fillId="0" borderId="0" xfId="61" applyNumberFormat="1" applyFont="1" applyBorder="1" applyAlignment="1">
      <alignment horizontal="center" vertical="center"/>
      <protection/>
    </xf>
    <xf numFmtId="0" fontId="0" fillId="0" borderId="0" xfId="61" applyFont="1" applyBorder="1" applyAlignment="1">
      <alignment vertical="top" wrapText="1"/>
      <protection/>
    </xf>
    <xf numFmtId="0" fontId="0" fillId="0" borderId="0" xfId="61" applyBorder="1" applyAlignment="1">
      <alignment/>
      <protection/>
    </xf>
    <xf numFmtId="0" fontId="0" fillId="0" borderId="19" xfId="61" applyBorder="1" applyAlignment="1">
      <alignment horizontal="left" vertical="center"/>
      <protection/>
    </xf>
    <xf numFmtId="178" fontId="0" fillId="0" borderId="0" xfId="61" applyNumberFormat="1" applyFont="1" applyBorder="1" applyAlignment="1">
      <alignment horizontal="center" vertical="center"/>
      <protection/>
    </xf>
    <xf numFmtId="0" fontId="0" fillId="0" borderId="0" xfId="61" applyFont="1" applyBorder="1" applyAlignment="1">
      <alignment horizontal="right" vertical="center"/>
      <protection/>
    </xf>
    <xf numFmtId="0" fontId="12" fillId="0" borderId="0"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3" xfId="61" applyFont="1" applyBorder="1" applyAlignment="1">
      <alignment horizontal="right" vertical="center"/>
      <protection/>
    </xf>
    <xf numFmtId="0" fontId="12" fillId="0" borderId="23" xfId="61" applyFont="1" applyBorder="1" applyAlignment="1">
      <alignment horizontal="center" vertical="center"/>
      <protection/>
    </xf>
    <xf numFmtId="0" fontId="0" fillId="0" borderId="23" xfId="61" applyFont="1" applyBorder="1" applyAlignment="1">
      <alignment vertical="center"/>
      <protection/>
    </xf>
    <xf numFmtId="0" fontId="0" fillId="0" borderId="34" xfId="61" applyBorder="1" applyAlignment="1">
      <alignment vertical="top"/>
      <protection/>
    </xf>
    <xf numFmtId="0" fontId="0" fillId="0" borderId="18" xfId="61" applyFont="1" applyBorder="1" applyAlignment="1">
      <alignment vertical="top" wrapText="1"/>
      <protection/>
    </xf>
    <xf numFmtId="0" fontId="0" fillId="0" borderId="27" xfId="61" applyFont="1" applyBorder="1" applyAlignment="1">
      <alignment horizontal="center" vertical="center" textRotation="255"/>
      <protection/>
    </xf>
    <xf numFmtId="0" fontId="0" fillId="0" borderId="15" xfId="61" applyFont="1" applyBorder="1" applyAlignment="1">
      <alignment vertical="center"/>
      <protection/>
    </xf>
    <xf numFmtId="0" fontId="5" fillId="0" borderId="23" xfId="63" applyFont="1" applyBorder="1" applyAlignment="1">
      <alignment horizontal="center" vertical="center"/>
    </xf>
    <xf numFmtId="0" fontId="0" fillId="0" borderId="13" xfId="0" applyNumberFormat="1" applyFill="1" applyBorder="1" applyAlignment="1">
      <alignment horizontal="center"/>
    </xf>
    <xf numFmtId="0" fontId="0" fillId="0" borderId="13" xfId="0" applyNumberFormat="1" applyFont="1" applyFill="1" applyBorder="1" applyAlignment="1">
      <alignment/>
    </xf>
    <xf numFmtId="0" fontId="0" fillId="1" borderId="13" xfId="0" applyNumberFormat="1" applyFont="1" applyFill="1" applyBorder="1" applyAlignment="1">
      <alignment/>
    </xf>
    <xf numFmtId="0" fontId="14" fillId="0" borderId="15" xfId="63" applyFont="1" applyBorder="1" applyAlignment="1">
      <alignment vertical="top"/>
    </xf>
    <xf numFmtId="0" fontId="5" fillId="0" borderId="32" xfId="63" applyFont="1" applyBorder="1" applyAlignment="1">
      <alignment horizontal="center" vertical="center"/>
    </xf>
    <xf numFmtId="0" fontId="0" fillId="0" borderId="23" xfId="62" applyFont="1" applyBorder="1" applyAlignment="1">
      <alignment horizontal="center" vertical="center"/>
      <protection/>
    </xf>
    <xf numFmtId="0" fontId="0" fillId="0" borderId="23" xfId="63" applyFont="1" applyBorder="1" applyAlignment="1">
      <alignment horizontal="center" vertical="center"/>
    </xf>
    <xf numFmtId="0" fontId="5" fillId="0" borderId="23" xfId="62" applyFont="1" applyBorder="1" applyAlignment="1">
      <alignment horizontal="center" vertical="center"/>
      <protection/>
    </xf>
    <xf numFmtId="0" fontId="0" fillId="0" borderId="23" xfId="0" applyBorder="1" applyAlignment="1">
      <alignment horizontal="right" vertical="center"/>
    </xf>
    <xf numFmtId="0" fontId="3" fillId="0" borderId="23" xfId="63" applyFont="1" applyBorder="1" applyAlignment="1">
      <alignment horizontal="right" vertical="center"/>
    </xf>
    <xf numFmtId="0" fontId="0" fillId="0" borderId="23" xfId="0" applyBorder="1" applyAlignment="1">
      <alignment horizontal="left" vertical="center"/>
    </xf>
    <xf numFmtId="0" fontId="0" fillId="0" borderId="24" xfId="0" applyBorder="1" applyAlignment="1">
      <alignment horizontal="center" vertical="center"/>
    </xf>
    <xf numFmtId="0" fontId="5" fillId="0" borderId="17" xfId="63" applyFont="1" applyBorder="1" applyAlignment="1">
      <alignment horizontal="center"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177" fontId="0" fillId="0" borderId="0" xfId="63" applyNumberFormat="1" applyFont="1" applyBorder="1" applyAlignment="1">
      <alignment horizontal="center" vertical="center"/>
    </xf>
    <xf numFmtId="0" fontId="5" fillId="0" borderId="0" xfId="63" applyFont="1" applyFill="1" applyBorder="1" applyAlignment="1">
      <alignment horizontal="center" vertical="center"/>
    </xf>
    <xf numFmtId="0" fontId="0" fillId="0" borderId="19" xfId="62" applyFont="1" applyBorder="1" applyAlignment="1">
      <alignment horizontal="center" vertical="center"/>
      <protection/>
    </xf>
    <xf numFmtId="0" fontId="0" fillId="0" borderId="0" xfId="63" applyFont="1" applyFill="1" applyBorder="1" applyAlignment="1">
      <alignment horizontal="center" vertical="center"/>
    </xf>
    <xf numFmtId="177" fontId="0" fillId="0" borderId="19" xfId="63" applyNumberFormat="1" applyFont="1" applyBorder="1" applyAlignment="1">
      <alignment horizontal="center" vertical="center"/>
    </xf>
    <xf numFmtId="0" fontId="0" fillId="0" borderId="0" xfId="62" applyBorder="1" applyAlignment="1">
      <alignment vertical="center"/>
      <protection/>
    </xf>
    <xf numFmtId="0" fontId="0" fillId="0" borderId="0" xfId="0" applyFont="1" applyBorder="1" applyAlignment="1">
      <alignment vertical="center"/>
    </xf>
    <xf numFmtId="176" fontId="0" fillId="0" borderId="0" xfId="63"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63" applyNumberFormat="1" applyFont="1" applyFill="1" applyBorder="1" applyAlignment="1">
      <alignment horizontal="center" vertical="center"/>
    </xf>
    <xf numFmtId="0" fontId="12" fillId="0" borderId="0" xfId="63" applyNumberFormat="1" applyFont="1" applyFill="1" applyBorder="1" applyAlignment="1">
      <alignment horizontal="center" vertical="center"/>
    </xf>
    <xf numFmtId="0" fontId="12" fillId="0" borderId="0" xfId="62" applyFont="1" applyBorder="1" applyAlignment="1">
      <alignment horizontal="center" vertical="center"/>
      <protection/>
    </xf>
    <xf numFmtId="0" fontId="12" fillId="0" borderId="19" xfId="62" applyFont="1" applyBorder="1" applyAlignment="1">
      <alignment horizontal="center" vertical="center"/>
      <protection/>
    </xf>
    <xf numFmtId="0" fontId="0" fillId="0" borderId="17" xfId="63" applyFont="1" applyBorder="1" applyAlignment="1">
      <alignment vertical="center"/>
    </xf>
    <xf numFmtId="176" fontId="0" fillId="0" borderId="0" xfId="63" applyNumberFormat="1" applyFont="1" applyFill="1" applyBorder="1" applyAlignment="1">
      <alignment vertical="center"/>
    </xf>
    <xf numFmtId="0" fontId="5" fillId="0" borderId="19" xfId="63" applyFont="1" applyBorder="1" applyAlignment="1">
      <alignment vertical="center"/>
    </xf>
    <xf numFmtId="0" fontId="0" fillId="0" borderId="17" xfId="62" applyBorder="1" applyAlignment="1">
      <alignment horizontal="left"/>
      <protection/>
    </xf>
    <xf numFmtId="0" fontId="0" fillId="0" borderId="0" xfId="62" applyBorder="1" applyAlignment="1">
      <alignment vertical="top"/>
      <protection/>
    </xf>
    <xf numFmtId="0" fontId="0" fillId="0" borderId="0" xfId="62" applyBorder="1" applyAlignment="1">
      <alignment horizontal="left" vertical="center"/>
      <protection/>
    </xf>
    <xf numFmtId="0" fontId="0" fillId="0" borderId="17" xfId="62" applyFont="1" applyBorder="1" applyAlignment="1">
      <alignment horizontal="center" vertical="center" textRotation="255"/>
      <protection/>
    </xf>
    <xf numFmtId="0" fontId="0" fillId="0" borderId="0" xfId="0" applyBorder="1" applyAlignment="1">
      <alignment/>
    </xf>
    <xf numFmtId="0" fontId="0" fillId="0" borderId="19" xfId="62" applyFont="1" applyBorder="1" applyAlignment="1">
      <alignment horizontal="left" vertical="center"/>
      <protection/>
    </xf>
    <xf numFmtId="0" fontId="0" fillId="0" borderId="0" xfId="62" applyNumberFormat="1" applyFont="1" applyBorder="1" applyAlignment="1">
      <alignment horizontal="center" vertical="center"/>
      <protection/>
    </xf>
    <xf numFmtId="0" fontId="0" fillId="0" borderId="0" xfId="62" applyFont="1" applyBorder="1" applyAlignment="1">
      <alignment vertical="top"/>
      <protection/>
    </xf>
    <xf numFmtId="0" fontId="0" fillId="0" borderId="0" xfId="0" applyBorder="1" applyAlignment="1">
      <alignment vertical="top"/>
    </xf>
    <xf numFmtId="0" fontId="0" fillId="0" borderId="0" xfId="62" applyBorder="1" applyAlignment="1">
      <alignment/>
      <protection/>
    </xf>
    <xf numFmtId="0" fontId="0" fillId="0" borderId="19" xfId="62" applyBorder="1" applyAlignment="1">
      <alignment horizontal="left" vertical="center"/>
      <protection/>
    </xf>
    <xf numFmtId="178" fontId="0" fillId="0" borderId="0" xfId="62" applyNumberFormat="1" applyFont="1" applyBorder="1" applyAlignment="1">
      <alignment horizontal="center" vertical="center"/>
      <protection/>
    </xf>
    <xf numFmtId="0" fontId="0" fillId="0" borderId="0" xfId="62" applyFont="1" applyBorder="1" applyAlignment="1">
      <alignment horizontal="right" vertical="center"/>
      <protection/>
    </xf>
    <xf numFmtId="177" fontId="12" fillId="0" borderId="0" xfId="63" applyNumberFormat="1" applyFont="1" applyFill="1" applyBorder="1" applyAlignment="1">
      <alignment vertical="center"/>
    </xf>
    <xf numFmtId="0" fontId="5" fillId="0" borderId="0" xfId="62" applyFont="1" applyBorder="1" applyAlignment="1">
      <alignment horizontal="left" vertical="top"/>
      <protection/>
    </xf>
    <xf numFmtId="0" fontId="0" fillId="0" borderId="0" xfId="0" applyBorder="1" applyAlignment="1">
      <alignment horizontal="left"/>
    </xf>
    <xf numFmtId="0" fontId="5" fillId="0" borderId="0" xfId="63" applyFont="1" applyFill="1" applyBorder="1" applyAlignment="1">
      <alignment horizontal="left" vertical="top"/>
    </xf>
    <xf numFmtId="0" fontId="0" fillId="0" borderId="27" xfId="62" applyFont="1" applyBorder="1" applyAlignment="1">
      <alignment horizontal="center" vertical="center" textRotation="255"/>
      <protection/>
    </xf>
    <xf numFmtId="0" fontId="0" fillId="0" borderId="15" xfId="0" applyBorder="1" applyAlignment="1">
      <alignment/>
    </xf>
    <xf numFmtId="0" fontId="0" fillId="0" borderId="15" xfId="62" applyFont="1" applyBorder="1" applyAlignment="1">
      <alignment vertical="center"/>
      <protection/>
    </xf>
    <xf numFmtId="0" fontId="3" fillId="0" borderId="22" xfId="63" applyFont="1" applyBorder="1" applyAlignment="1">
      <alignment vertical="center"/>
    </xf>
    <xf numFmtId="0" fontId="12" fillId="0" borderId="15" xfId="63" applyFont="1" applyBorder="1" applyAlignment="1" quotePrefix="1">
      <alignment horizontal="left" vertical="center"/>
    </xf>
    <xf numFmtId="0" fontId="0" fillId="0" borderId="0" xfId="0" applyNumberFormat="1" applyFont="1" applyAlignment="1">
      <alignment horizontal="center" vertical="center"/>
    </xf>
    <xf numFmtId="176" fontId="0" fillId="0" borderId="13" xfId="0" applyNumberFormat="1" applyFill="1" applyBorder="1" applyAlignment="1">
      <alignment horizontal="center"/>
    </xf>
    <xf numFmtId="177" fontId="0" fillId="0" borderId="13" xfId="0" applyNumberFormat="1" applyFont="1" applyFill="1" applyBorder="1" applyAlignment="1">
      <alignment/>
    </xf>
    <xf numFmtId="176" fontId="0" fillId="0" borderId="13" xfId="0" applyNumberFormat="1" applyFont="1" applyFill="1" applyBorder="1" applyAlignment="1">
      <alignment/>
    </xf>
    <xf numFmtId="0" fontId="0" fillId="1" borderId="13" xfId="0" applyNumberFormat="1" applyFont="1" applyFill="1" applyBorder="1" applyAlignment="1">
      <alignment/>
    </xf>
    <xf numFmtId="178" fontId="0" fillId="0" borderId="13" xfId="0" applyNumberFormat="1" applyFont="1" applyFill="1" applyBorder="1" applyAlignment="1">
      <alignment/>
    </xf>
    <xf numFmtId="177" fontId="0" fillId="1" borderId="13" xfId="0" applyNumberFormat="1" applyFont="1" applyFill="1" applyBorder="1" applyAlignment="1">
      <alignment/>
    </xf>
    <xf numFmtId="176" fontId="18" fillId="0" borderId="13" xfId="0" applyNumberFormat="1" applyFont="1" applyFill="1" applyBorder="1" applyAlignment="1">
      <alignment wrapText="1"/>
    </xf>
    <xf numFmtId="176" fontId="14" fillId="0" borderId="13" xfId="0" applyNumberFormat="1" applyFont="1" applyFill="1" applyBorder="1" applyAlignment="1">
      <alignment vertical="center" wrapText="1"/>
    </xf>
    <xf numFmtId="0" fontId="0" fillId="0" borderId="0" xfId="0" applyNumberFormat="1" applyFont="1" applyFill="1" applyBorder="1" applyAlignment="1">
      <alignment/>
    </xf>
    <xf numFmtId="177" fontId="0" fillId="0" borderId="0" xfId="0" applyNumberFormat="1" applyFont="1" applyFill="1" applyBorder="1" applyAlignment="1">
      <alignment/>
    </xf>
    <xf numFmtId="179" fontId="0" fillId="1" borderId="0" xfId="0" applyNumberFormat="1" applyFont="1" applyFill="1" applyBorder="1" applyAlignment="1">
      <alignment/>
    </xf>
    <xf numFmtId="0" fontId="0" fillId="1" borderId="0" xfId="0" applyNumberFormat="1" applyFont="1" applyFill="1" applyBorder="1" applyAlignment="1">
      <alignment/>
    </xf>
    <xf numFmtId="176" fontId="0" fillId="0" borderId="0" xfId="0" applyNumberFormat="1" applyFont="1" applyAlignment="1">
      <alignment/>
    </xf>
    <xf numFmtId="176" fontId="0" fillId="0" borderId="0" xfId="0" applyNumberFormat="1" applyAlignment="1">
      <alignment horizontal="center"/>
    </xf>
    <xf numFmtId="0" fontId="0" fillId="0" borderId="0" xfId="0" applyNumberFormat="1" applyFont="1" applyAlignment="1">
      <alignment horizontal="center"/>
    </xf>
    <xf numFmtId="0" fontId="0" fillId="0" borderId="13" xfId="0" applyNumberFormat="1" applyFill="1" applyBorder="1" applyAlignment="1">
      <alignment/>
    </xf>
    <xf numFmtId="0" fontId="0" fillId="0" borderId="13" xfId="0" applyNumberFormat="1" applyFont="1" applyFill="1" applyBorder="1" applyAlignment="1">
      <alignment/>
    </xf>
    <xf numFmtId="0" fontId="0" fillId="0" borderId="11" xfId="0" applyNumberFormat="1" applyFill="1" applyBorder="1" applyAlignment="1">
      <alignment horizontal="center" wrapText="1"/>
    </xf>
    <xf numFmtId="0" fontId="0" fillId="0" borderId="0" xfId="61" applyFont="1" applyBorder="1" applyAlignment="1">
      <alignment horizontal="right" vertical="center"/>
      <protection/>
    </xf>
    <xf numFmtId="0" fontId="0" fillId="0" borderId="0" xfId="61" applyBorder="1" applyAlignment="1">
      <alignment horizontal="center" vertical="center"/>
      <protection/>
    </xf>
    <xf numFmtId="0" fontId="0" fillId="0" borderId="0" xfId="0" applyAlignment="1">
      <alignment vertical="center"/>
    </xf>
    <xf numFmtId="0" fontId="0" fillId="0" borderId="13" xfId="0" applyNumberFormat="1" applyFill="1" applyBorder="1" applyAlignment="1" quotePrefix="1">
      <alignment horizontal="center"/>
    </xf>
    <xf numFmtId="0" fontId="0" fillId="0" borderId="11" xfId="0" applyNumberFormat="1" applyFill="1" applyBorder="1" applyAlignment="1" quotePrefix="1">
      <alignment horizontal="center" wrapText="1"/>
    </xf>
    <xf numFmtId="0" fontId="0" fillId="0" borderId="11" xfId="0" applyNumberFormat="1" applyFill="1" applyBorder="1" applyAlignment="1" quotePrefix="1">
      <alignment horizontal="center"/>
    </xf>
    <xf numFmtId="0" fontId="3" fillId="0" borderId="0" xfId="63" applyFont="1" applyAlignment="1">
      <alignment horizontal="center" vertical="center"/>
    </xf>
    <xf numFmtId="0" fontId="0" fillId="0" borderId="12" xfId="0" applyNumberFormat="1" applyFill="1" applyBorder="1" applyAlignment="1">
      <alignment horizontal="center" vertical="center" wrapText="1"/>
    </xf>
    <xf numFmtId="0" fontId="0" fillId="0" borderId="13" xfId="0" applyNumberFormat="1" applyBorder="1" applyAlignment="1">
      <alignment horizontal="center" vertical="center" wrapText="1"/>
    </xf>
    <xf numFmtId="176" fontId="0" fillId="0" borderId="29" xfId="0" applyNumberFormat="1" applyFont="1" applyBorder="1" applyAlignment="1">
      <alignment horizontal="center"/>
    </xf>
    <xf numFmtId="0" fontId="0" fillId="0" borderId="29" xfId="0" applyFont="1" applyBorder="1" applyAlignment="1">
      <alignment horizontal="center"/>
    </xf>
    <xf numFmtId="176" fontId="0" fillId="0" borderId="12" xfId="0" applyNumberFormat="1" applyFill="1" applyBorder="1" applyAlignment="1">
      <alignment horizontal="center" vertical="center" wrapText="1"/>
    </xf>
    <xf numFmtId="0" fontId="0" fillId="0" borderId="13" xfId="0" applyBorder="1" applyAlignment="1">
      <alignment horizontal="center" vertical="center"/>
    </xf>
    <xf numFmtId="176" fontId="0" fillId="33" borderId="12" xfId="0" applyNumberFormat="1" applyFill="1" applyBorder="1" applyAlignment="1">
      <alignment horizontal="center" vertical="center" wrapText="1"/>
    </xf>
    <xf numFmtId="0" fontId="0" fillId="0" borderId="13" xfId="0" applyBorder="1" applyAlignment="1">
      <alignment horizontal="center" vertical="center" wrapText="1"/>
    </xf>
    <xf numFmtId="0" fontId="0" fillId="1" borderId="12" xfId="0" applyNumberFormat="1" applyFill="1" applyBorder="1" applyAlignment="1">
      <alignment horizontal="center" vertical="center" wrapText="1"/>
    </xf>
    <xf numFmtId="178" fontId="0" fillId="0" borderId="12" xfId="0" applyNumberForma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0" fontId="0" fillId="0" borderId="18" xfId="0" applyNumberFormat="1" applyFill="1" applyBorder="1" applyAlignment="1">
      <alignment horizontal="center" wrapText="1"/>
    </xf>
    <xf numFmtId="0" fontId="0" fillId="0" borderId="18" xfId="0" applyNumberFormat="1" applyFont="1" applyFill="1" applyBorder="1" applyAlignment="1">
      <alignment horizontal="center"/>
    </xf>
    <xf numFmtId="176" fontId="0" fillId="0" borderId="13" xfId="0" applyNumberFormat="1" applyFont="1" applyFill="1" applyBorder="1" applyAlignment="1">
      <alignment horizontal="center" vertical="center" wrapText="1"/>
    </xf>
    <xf numFmtId="176" fontId="0" fillId="0" borderId="12" xfId="0" applyNumberFormat="1" applyFont="1" applyFill="1" applyBorder="1" applyAlignment="1">
      <alignment horizontal="center" vertical="center" textRotation="255"/>
    </xf>
    <xf numFmtId="176" fontId="0" fillId="0" borderId="13" xfId="0" applyNumberFormat="1" applyFont="1" applyFill="1" applyBorder="1" applyAlignment="1">
      <alignment horizontal="center" vertical="center" textRotation="255"/>
    </xf>
    <xf numFmtId="176" fontId="0" fillId="0" borderId="12" xfId="0" applyNumberFormat="1" applyFont="1" applyFill="1" applyBorder="1" applyAlignment="1">
      <alignment horizontal="center" vertical="center" textRotation="255" wrapText="1"/>
    </xf>
    <xf numFmtId="176" fontId="0" fillId="0" borderId="13" xfId="0" applyNumberFormat="1" applyFont="1" applyFill="1" applyBorder="1" applyAlignment="1">
      <alignment horizontal="center" vertical="center" textRotation="255" wrapText="1"/>
    </xf>
    <xf numFmtId="176" fontId="0" fillId="0" borderId="12" xfId="0" applyNumberFormat="1" applyFont="1" applyFill="1" applyBorder="1" applyAlignment="1">
      <alignment horizontal="center" vertical="center" wrapText="1"/>
    </xf>
    <xf numFmtId="177" fontId="0" fillId="0" borderId="12" xfId="0" applyNumberFormat="1" applyFill="1" applyBorder="1" applyAlignment="1">
      <alignment horizontal="center" vertical="center" wrapText="1"/>
    </xf>
    <xf numFmtId="179" fontId="0" fillId="1" borderId="12" xfId="0" applyNumberFormat="1" applyFill="1" applyBorder="1" applyAlignment="1">
      <alignment horizontal="center" vertical="center" wrapText="1"/>
    </xf>
    <xf numFmtId="0" fontId="0" fillId="0" borderId="35" xfId="63" applyFont="1" applyBorder="1" applyAlignment="1">
      <alignment horizontal="center" vertical="center"/>
    </xf>
    <xf numFmtId="0" fontId="0" fillId="0" borderId="30" xfId="61" applyFont="1" applyBorder="1" applyAlignment="1">
      <alignment horizontal="center" vertical="center"/>
      <protection/>
    </xf>
    <xf numFmtId="0" fontId="5" fillId="0" borderId="35" xfId="63" applyFont="1" applyBorder="1" applyAlignment="1">
      <alignment horizontal="center" vertical="center"/>
    </xf>
    <xf numFmtId="0" fontId="0" fillId="0" borderId="16" xfId="63" applyFont="1" applyBorder="1" applyAlignment="1">
      <alignment horizontal="center" vertical="center"/>
    </xf>
    <xf numFmtId="0" fontId="0" fillId="0" borderId="31" xfId="63" applyFont="1" applyBorder="1" applyAlignment="1">
      <alignment horizontal="center" vertical="center"/>
    </xf>
    <xf numFmtId="0" fontId="5" fillId="0" borderId="0" xfId="63" applyFont="1" applyFill="1" applyBorder="1" applyAlignment="1">
      <alignment horizontal="left" vertical="top" wrapText="1"/>
    </xf>
    <xf numFmtId="0" fontId="0" fillId="0" borderId="0" xfId="0" applyAlignment="1">
      <alignment horizontal="left"/>
    </xf>
    <xf numFmtId="0" fontId="5" fillId="0" borderId="36" xfId="63" applyFont="1" applyBorder="1" applyAlignment="1">
      <alignment horizontal="center" vertical="center"/>
    </xf>
    <xf numFmtId="0" fontId="0" fillId="0" borderId="34" xfId="61" applyFont="1" applyBorder="1" applyAlignment="1">
      <alignment vertical="center"/>
      <protection/>
    </xf>
    <xf numFmtId="0" fontId="0" fillId="0" borderId="31" xfId="0" applyFont="1" applyBorder="1" applyAlignment="1">
      <alignment vertical="center"/>
    </xf>
    <xf numFmtId="176" fontId="0" fillId="0" borderId="16" xfId="63"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5" fillId="0" borderId="37" xfId="63" applyFont="1" applyBorder="1" applyAlignment="1">
      <alignment horizontal="center" vertical="center"/>
    </xf>
    <xf numFmtId="0" fontId="0" fillId="0" borderId="38" xfId="61" applyFont="1" applyBorder="1" applyAlignment="1">
      <alignment horizontal="center" vertical="center"/>
      <protection/>
    </xf>
    <xf numFmtId="0" fontId="0" fillId="0" borderId="39" xfId="63" applyFont="1" applyBorder="1" applyAlignment="1">
      <alignment vertical="center"/>
    </xf>
    <xf numFmtId="0" fontId="0" fillId="0" borderId="40" xfId="61" applyFont="1" applyBorder="1" applyAlignment="1">
      <alignment vertical="center"/>
      <protection/>
    </xf>
    <xf numFmtId="0" fontId="0" fillId="0" borderId="38" xfId="61" applyFont="1" applyBorder="1" applyAlignment="1">
      <alignment vertical="center"/>
      <protection/>
    </xf>
    <xf numFmtId="0" fontId="5" fillId="0" borderId="0" xfId="61" applyFont="1" applyBorder="1" applyAlignment="1">
      <alignment horizontal="left" vertical="top" wrapText="1"/>
      <protection/>
    </xf>
    <xf numFmtId="0" fontId="5" fillId="0" borderId="39" xfId="63" applyFont="1" applyBorder="1" applyAlignment="1">
      <alignment horizontal="center" vertical="center"/>
    </xf>
    <xf numFmtId="0" fontId="5" fillId="0" borderId="40" xfId="63" applyFont="1" applyBorder="1" applyAlignment="1">
      <alignment horizontal="center" vertical="center"/>
    </xf>
    <xf numFmtId="0" fontId="5" fillId="0" borderId="38" xfId="63" applyFont="1" applyBorder="1" applyAlignment="1">
      <alignment horizontal="center" vertical="center"/>
    </xf>
    <xf numFmtId="0" fontId="5" fillId="0" borderId="23" xfId="63" applyFont="1" applyBorder="1" applyAlignment="1">
      <alignment horizontal="center" vertical="center"/>
    </xf>
    <xf numFmtId="0" fontId="0" fillId="0" borderId="23" xfId="61" applyFont="1" applyBorder="1" applyAlignment="1">
      <alignment horizontal="center" vertical="center"/>
      <protection/>
    </xf>
    <xf numFmtId="0" fontId="12" fillId="0" borderId="39" xfId="63" applyNumberFormat="1" applyFont="1" applyFill="1" applyBorder="1" applyAlignment="1">
      <alignment horizontal="center" vertical="center"/>
    </xf>
    <xf numFmtId="0" fontId="12" fillId="0" borderId="40" xfId="61" applyFont="1" applyBorder="1" applyAlignment="1">
      <alignment horizontal="center" vertical="center"/>
      <protection/>
    </xf>
    <xf numFmtId="0" fontId="12" fillId="0" borderId="41" xfId="61" applyFont="1" applyBorder="1" applyAlignment="1">
      <alignment horizontal="center" vertical="center"/>
      <protection/>
    </xf>
    <xf numFmtId="0" fontId="0" fillId="0" borderId="16" xfId="63" applyNumberFormat="1" applyFont="1" applyFill="1" applyBorder="1" applyAlignment="1">
      <alignment horizontal="center" vertical="center"/>
    </xf>
    <xf numFmtId="0" fontId="0" fillId="0" borderId="34"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16" xfId="63" applyFont="1" applyFill="1" applyBorder="1" applyAlignment="1">
      <alignment horizontal="center" vertical="center"/>
    </xf>
    <xf numFmtId="0" fontId="5" fillId="0" borderId="16" xfId="63" applyFont="1" applyBorder="1" applyAlignment="1">
      <alignment horizontal="center" vertical="center"/>
    </xf>
    <xf numFmtId="0" fontId="5" fillId="0" borderId="34" xfId="63" applyFont="1" applyBorder="1" applyAlignment="1">
      <alignment horizontal="center" vertical="center"/>
    </xf>
    <xf numFmtId="178" fontId="0" fillId="0" borderId="16" xfId="63" applyNumberFormat="1" applyFont="1" applyBorder="1" applyAlignment="1">
      <alignment horizontal="center" vertical="center"/>
    </xf>
    <xf numFmtId="0" fontId="0" fillId="0" borderId="42" xfId="61" applyFont="1" applyBorder="1" applyAlignment="1">
      <alignment horizontal="center" vertical="center"/>
      <protection/>
    </xf>
    <xf numFmtId="0" fontId="5" fillId="0" borderId="31" xfId="63" applyFont="1" applyBorder="1" applyAlignment="1">
      <alignment horizontal="center" vertical="center"/>
    </xf>
    <xf numFmtId="177" fontId="0" fillId="0" borderId="16" xfId="63" applyNumberFormat="1" applyFont="1" applyBorder="1" applyAlignment="1">
      <alignment horizontal="center" vertical="center"/>
    </xf>
    <xf numFmtId="177" fontId="0" fillId="0" borderId="42" xfId="63" applyNumberFormat="1" applyFont="1" applyBorder="1" applyAlignment="1">
      <alignment horizontal="center" vertical="center"/>
    </xf>
    <xf numFmtId="0" fontId="3" fillId="0" borderId="16" xfId="63" applyFont="1" applyBorder="1" applyAlignment="1">
      <alignment horizontal="center" vertical="center"/>
    </xf>
    <xf numFmtId="0" fontId="3" fillId="0" borderId="31" xfId="63" applyFont="1" applyBorder="1" applyAlignment="1">
      <alignment horizontal="center" vertical="center"/>
    </xf>
    <xf numFmtId="0" fontId="0" fillId="0" borderId="35" xfId="61" applyFont="1" applyBorder="1" applyAlignment="1">
      <alignment horizontal="center" vertical="center"/>
      <protection/>
    </xf>
    <xf numFmtId="0" fontId="0" fillId="0" borderId="21"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21" xfId="61" applyFont="1" applyBorder="1" applyAlignment="1">
      <alignment horizontal="center" vertical="center"/>
      <protection/>
    </xf>
    <xf numFmtId="0" fontId="0" fillId="0" borderId="30" xfId="0" applyBorder="1" applyAlignment="1">
      <alignment horizontal="center" vertical="center"/>
    </xf>
    <xf numFmtId="0" fontId="3" fillId="0" borderId="34" xfId="63" applyFont="1" applyBorder="1" applyAlignment="1">
      <alignment horizontal="center" vertical="center"/>
    </xf>
    <xf numFmtId="0" fontId="5" fillId="0" borderId="43" xfId="63" applyFont="1" applyBorder="1" applyAlignment="1">
      <alignment horizontal="center" vertical="center" wrapText="1"/>
    </xf>
    <xf numFmtId="0" fontId="0" fillId="0" borderId="31" xfId="61" applyFont="1" applyBorder="1" applyAlignment="1">
      <alignment vertical="center"/>
      <protection/>
    </xf>
    <xf numFmtId="0" fontId="0" fillId="0" borderId="21" xfId="0" applyBorder="1" applyAlignment="1">
      <alignment horizontal="center" vertical="center"/>
    </xf>
    <xf numFmtId="0" fontId="0" fillId="0" borderId="44" xfId="0" applyBorder="1" applyAlignment="1">
      <alignment horizontal="center" vertical="center"/>
    </xf>
    <xf numFmtId="0" fontId="5" fillId="0" borderId="16" xfId="63" applyFont="1" applyFill="1" applyBorder="1" applyAlignment="1">
      <alignment horizontal="center" vertical="center"/>
    </xf>
    <xf numFmtId="0" fontId="0" fillId="0" borderId="0" xfId="62" applyBorder="1" applyAlignment="1">
      <alignment horizontal="center" vertical="center"/>
      <protection/>
    </xf>
    <xf numFmtId="0" fontId="5" fillId="0" borderId="15" xfId="63" applyFont="1" applyBorder="1" applyAlignment="1">
      <alignment horizontal="right" vertical="center"/>
    </xf>
    <xf numFmtId="0" fontId="0" fillId="0" borderId="15"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浮石・転石調査個別調査表Ａ_I053A073浮石・転石調査カルテ（略式）1113_I053A073浮石・転石調査カルテ（略式）1206" xfId="61"/>
    <cellStyle name="標準_浮石・転石調査個別調査表Ａ_浮石・転石調査カルテ（略式）" xfId="62"/>
    <cellStyle name="標準_落石調査カルテ（ＣＥＣ）"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11</xdr:col>
      <xdr:colOff>28575</xdr:colOff>
      <xdr:row>25</xdr:row>
      <xdr:rowOff>133350</xdr:rowOff>
    </xdr:to>
    <xdr:pic>
      <xdr:nvPicPr>
        <xdr:cNvPr id="1" name="Picture 17" descr="K002_901"/>
        <xdr:cNvPicPr preferRelativeResize="1">
          <a:picLocks noChangeAspect="1"/>
        </xdr:cNvPicPr>
      </xdr:nvPicPr>
      <xdr:blipFill>
        <a:blip r:embed="rId1"/>
        <a:stretch>
          <a:fillRect/>
        </a:stretch>
      </xdr:blipFill>
      <xdr:spPr>
        <a:xfrm>
          <a:off x="342900" y="1762125"/>
          <a:ext cx="4067175" cy="3048000"/>
        </a:xfrm>
        <a:prstGeom prst="rect">
          <a:avLst/>
        </a:prstGeom>
        <a:noFill/>
        <a:ln w="9525" cmpd="sng">
          <a:noFill/>
        </a:ln>
      </xdr:spPr>
    </xdr:pic>
    <xdr:clientData/>
  </xdr:twoCellAnchor>
  <xdr:twoCellAnchor editAs="oneCell">
    <xdr:from>
      <xdr:col>1</xdr:col>
      <xdr:colOff>9525</xdr:colOff>
      <xdr:row>27</xdr:row>
      <xdr:rowOff>0</xdr:rowOff>
    </xdr:from>
    <xdr:to>
      <xdr:col>11</xdr:col>
      <xdr:colOff>38100</xdr:colOff>
      <xdr:row>44</xdr:row>
      <xdr:rowOff>133350</xdr:rowOff>
    </xdr:to>
    <xdr:pic>
      <xdr:nvPicPr>
        <xdr:cNvPr id="2" name="Picture 18" descr="K002_900"/>
        <xdr:cNvPicPr preferRelativeResize="1">
          <a:picLocks noChangeAspect="1"/>
        </xdr:cNvPicPr>
      </xdr:nvPicPr>
      <xdr:blipFill>
        <a:blip r:embed="rId2"/>
        <a:stretch>
          <a:fillRect/>
        </a:stretch>
      </xdr:blipFill>
      <xdr:spPr>
        <a:xfrm>
          <a:off x="352425" y="5019675"/>
          <a:ext cx="4067175" cy="3048000"/>
        </a:xfrm>
        <a:prstGeom prst="rect">
          <a:avLst/>
        </a:prstGeom>
        <a:noFill/>
        <a:ln w="9525" cmpd="sng">
          <a:noFill/>
        </a:ln>
      </xdr:spPr>
    </xdr:pic>
    <xdr:clientData/>
  </xdr:twoCellAnchor>
  <xdr:twoCellAnchor>
    <xdr:from>
      <xdr:col>0</xdr:col>
      <xdr:colOff>152400</xdr:colOff>
      <xdr:row>6</xdr:row>
      <xdr:rowOff>66675</xdr:rowOff>
    </xdr:from>
    <xdr:to>
      <xdr:col>2</xdr:col>
      <xdr:colOff>257175</xdr:colOff>
      <xdr:row>7</xdr:row>
      <xdr:rowOff>104775</xdr:rowOff>
    </xdr:to>
    <xdr:sp>
      <xdr:nvSpPr>
        <xdr:cNvPr id="3" name="Text Box 1"/>
        <xdr:cNvSpPr txBox="1">
          <a:spLocks noChangeArrowheads="1"/>
        </xdr:cNvSpPr>
      </xdr:nvSpPr>
      <xdr:spPr>
        <a:xfrm>
          <a:off x="152400" y="1485900"/>
          <a:ext cx="11811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［写真・スケッチ</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123825</xdr:colOff>
      <xdr:row>12</xdr:row>
      <xdr:rowOff>19050</xdr:rowOff>
    </xdr:from>
    <xdr:to>
      <xdr:col>15</xdr:col>
      <xdr:colOff>200025</xdr:colOff>
      <xdr:row>18</xdr:row>
      <xdr:rowOff>19050</xdr:rowOff>
    </xdr:to>
    <xdr:sp fLocksText="0">
      <xdr:nvSpPr>
        <xdr:cNvPr id="4" name="Text Box 6"/>
        <xdr:cNvSpPr txBox="1">
          <a:spLocks noChangeArrowheads="1"/>
        </xdr:cNvSpPr>
      </xdr:nvSpPr>
      <xdr:spPr>
        <a:xfrm>
          <a:off x="4505325" y="2466975"/>
          <a:ext cx="2133600" cy="10287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39</xdr:row>
      <xdr:rowOff>28575</xdr:rowOff>
    </xdr:from>
    <xdr:to>
      <xdr:col>8</xdr:col>
      <xdr:colOff>200025</xdr:colOff>
      <xdr:row>42</xdr:row>
      <xdr:rowOff>47625</xdr:rowOff>
    </xdr:to>
    <xdr:sp>
      <xdr:nvSpPr>
        <xdr:cNvPr id="5" name="Line 4"/>
        <xdr:cNvSpPr>
          <a:spLocks/>
        </xdr:cNvSpPr>
      </xdr:nvSpPr>
      <xdr:spPr>
        <a:xfrm>
          <a:off x="3000375" y="7105650"/>
          <a:ext cx="400050" cy="533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xdr:row>
      <xdr:rowOff>114300</xdr:rowOff>
    </xdr:from>
    <xdr:to>
      <xdr:col>4</xdr:col>
      <xdr:colOff>47625</xdr:colOff>
      <xdr:row>20</xdr:row>
      <xdr:rowOff>57150</xdr:rowOff>
    </xdr:to>
    <xdr:sp>
      <xdr:nvSpPr>
        <xdr:cNvPr id="6" name="Line 4"/>
        <xdr:cNvSpPr>
          <a:spLocks/>
        </xdr:cNvSpPr>
      </xdr:nvSpPr>
      <xdr:spPr>
        <a:xfrm flipH="1">
          <a:off x="1095375" y="3590925"/>
          <a:ext cx="800100" cy="2857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85725</xdr:rowOff>
    </xdr:from>
    <xdr:to>
      <xdr:col>2</xdr:col>
      <xdr:colOff>276225</xdr:colOff>
      <xdr:row>7</xdr:row>
      <xdr:rowOff>123825</xdr:rowOff>
    </xdr:to>
    <xdr:sp>
      <xdr:nvSpPr>
        <xdr:cNvPr id="1" name="Text Box 1"/>
        <xdr:cNvSpPr txBox="1">
          <a:spLocks noChangeArrowheads="1"/>
        </xdr:cNvSpPr>
      </xdr:nvSpPr>
      <xdr:spPr>
        <a:xfrm>
          <a:off x="171450" y="1504950"/>
          <a:ext cx="11811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［写真・スケッチ</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142875</xdr:rowOff>
    </xdr:from>
    <xdr:to>
      <xdr:col>2</xdr:col>
      <xdr:colOff>257175</xdr:colOff>
      <xdr:row>2</xdr:row>
      <xdr:rowOff>114300</xdr:rowOff>
    </xdr:to>
    <xdr:sp>
      <xdr:nvSpPr>
        <xdr:cNvPr id="1" name="Text Box 1"/>
        <xdr:cNvSpPr txBox="1">
          <a:spLocks noChangeArrowheads="1"/>
        </xdr:cNvSpPr>
      </xdr:nvSpPr>
      <xdr:spPr>
        <a:xfrm>
          <a:off x="152400" y="409575"/>
          <a:ext cx="11811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［写真・スケッチ</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276225</xdr:colOff>
      <xdr:row>38</xdr:row>
      <xdr:rowOff>47625</xdr:rowOff>
    </xdr:from>
    <xdr:to>
      <xdr:col>14</xdr:col>
      <xdr:colOff>257175</xdr:colOff>
      <xdr:row>40</xdr:row>
      <xdr:rowOff>47625</xdr:rowOff>
    </xdr:to>
    <xdr:sp fLocksText="0">
      <xdr:nvSpPr>
        <xdr:cNvPr id="2" name="Text Box 3"/>
        <xdr:cNvSpPr txBox="1">
          <a:spLocks noChangeArrowheads="1"/>
        </xdr:cNvSpPr>
      </xdr:nvSpPr>
      <xdr:spPr>
        <a:xfrm>
          <a:off x="4657725" y="6791325"/>
          <a:ext cx="1647825" cy="342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123825</xdr:rowOff>
    </xdr:from>
    <xdr:to>
      <xdr:col>13</xdr:col>
      <xdr:colOff>247650</xdr:colOff>
      <xdr:row>13</xdr:row>
      <xdr:rowOff>47625</xdr:rowOff>
    </xdr:to>
    <xdr:sp fLocksText="0">
      <xdr:nvSpPr>
        <xdr:cNvPr id="3" name="Text Box 4"/>
        <xdr:cNvSpPr txBox="1">
          <a:spLocks noChangeArrowheads="1"/>
        </xdr:cNvSpPr>
      </xdr:nvSpPr>
      <xdr:spPr>
        <a:xfrm>
          <a:off x="3990975" y="2066925"/>
          <a:ext cx="1647825" cy="438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38"/>
  <sheetViews>
    <sheetView view="pageBreakPreview" zoomScaleSheetLayoutView="100" zoomScalePageLayoutView="0" workbookViewId="0" topLeftCell="A1">
      <pane xSplit="7" ySplit="2" topLeftCell="H3" activePane="bottomRight" state="frozen"/>
      <selection pane="topLeft" activeCell="A1" sqref="A1"/>
      <selection pane="topRight" activeCell="G1" sqref="G1"/>
      <selection pane="bottomLeft" activeCell="A3" sqref="A3"/>
      <selection pane="bottomRight" activeCell="O17" sqref="O17"/>
    </sheetView>
  </sheetViews>
  <sheetFormatPr defaultColWidth="4.50390625" defaultRowHeight="13.5"/>
  <cols>
    <col min="1" max="1" width="4.125" style="2" customWidth="1"/>
    <col min="2" max="2" width="4.75390625" style="8" customWidth="1"/>
    <col min="3" max="3" width="6.125" style="8" customWidth="1"/>
    <col min="4" max="4" width="5.625" style="8" customWidth="1"/>
    <col min="5" max="5" width="8.625" style="9" customWidth="1"/>
    <col min="6" max="6" width="3.625" style="8" customWidth="1"/>
    <col min="7" max="7" width="4.875" style="10" customWidth="1"/>
    <col min="8" max="8" width="5.75390625" style="18" customWidth="1"/>
    <col min="9" max="9" width="5.625" style="18" customWidth="1"/>
    <col min="10" max="10" width="5.00390625" style="10" customWidth="1"/>
    <col min="11" max="11" width="4.625" style="11" customWidth="1"/>
    <col min="12" max="12" width="4.625" style="18" customWidth="1"/>
    <col min="13" max="13" width="4.625" style="19" customWidth="1"/>
    <col min="14" max="14" width="4.625" style="18" customWidth="1"/>
    <col min="15" max="15" width="5.00390625" style="18" customWidth="1"/>
    <col min="16" max="16" width="4.625" style="18" customWidth="1"/>
    <col min="17" max="17" width="5.625" style="19" customWidth="1"/>
    <col min="18" max="18" width="7.125" style="9" customWidth="1"/>
    <col min="19" max="19" width="6.25390625" style="55" customWidth="1"/>
    <col min="20" max="20" width="5.25390625" style="13" customWidth="1"/>
    <col min="21" max="21" width="10.75390625" style="12" customWidth="1"/>
    <col min="22" max="22" width="10.625" style="9" customWidth="1"/>
    <col min="23" max="23" width="52.625" style="9" customWidth="1"/>
    <col min="24" max="24" width="26.625" style="14" customWidth="1"/>
    <col min="25" max="25" width="8.25390625" style="15" customWidth="1"/>
    <col min="26" max="26" width="14.625" style="208" bestFit="1" customWidth="1"/>
    <col min="27" max="27" width="7.375" style="2" customWidth="1"/>
    <col min="28" max="28" width="2.25390625" style="2" customWidth="1"/>
    <col min="29" max="29" width="8.00390625" style="2" customWidth="1"/>
    <col min="30" max="30" width="12.125" style="2" customWidth="1"/>
    <col min="31" max="31" width="10.625" style="2" customWidth="1"/>
    <col min="32" max="32" width="6.00390625" style="2" customWidth="1"/>
    <col min="33" max="33" width="14.00390625" style="2" customWidth="1"/>
    <col min="34" max="34" width="4.50390625" style="2" customWidth="1"/>
    <col min="35" max="35" width="7.625" style="2" customWidth="1"/>
    <col min="36" max="16384" width="4.50390625" style="2" customWidth="1"/>
  </cols>
  <sheetData>
    <row r="1" spans="2:30" ht="33" customHeight="1">
      <c r="B1" s="225" t="s">
        <v>27</v>
      </c>
      <c r="C1" s="225" t="s">
        <v>30</v>
      </c>
      <c r="D1" s="225" t="s">
        <v>81</v>
      </c>
      <c r="E1" s="235" t="s">
        <v>6</v>
      </c>
      <c r="F1" s="237" t="s">
        <v>7</v>
      </c>
      <c r="G1" s="239" t="s">
        <v>32</v>
      </c>
      <c r="H1" s="221" t="s">
        <v>17</v>
      </c>
      <c r="I1" s="221" t="s">
        <v>22</v>
      </c>
      <c r="J1" s="240" t="s">
        <v>60</v>
      </c>
      <c r="K1" s="241" t="s">
        <v>18</v>
      </c>
      <c r="L1" s="221" t="s">
        <v>19</v>
      </c>
      <c r="M1" s="229" t="s">
        <v>20</v>
      </c>
      <c r="N1" s="232" t="s">
        <v>21</v>
      </c>
      <c r="O1" s="233"/>
      <c r="P1" s="233"/>
      <c r="Q1" s="229" t="s">
        <v>23</v>
      </c>
      <c r="R1" s="225" t="s">
        <v>15</v>
      </c>
      <c r="S1" s="229" t="s">
        <v>24</v>
      </c>
      <c r="T1" s="230" t="s">
        <v>48</v>
      </c>
      <c r="U1" s="20" t="s">
        <v>14</v>
      </c>
      <c r="V1" s="23"/>
      <c r="W1" s="23"/>
      <c r="X1" s="1"/>
      <c r="Y1" s="227" t="s">
        <v>29</v>
      </c>
      <c r="Z1" s="223" t="s">
        <v>13</v>
      </c>
      <c r="AC1" s="70"/>
      <c r="AD1" s="70"/>
    </row>
    <row r="2" spans="1:35" s="58" customFormat="1" ht="51" customHeight="1">
      <c r="A2" s="56" t="s">
        <v>31</v>
      </c>
      <c r="B2" s="234"/>
      <c r="C2" s="234"/>
      <c r="D2" s="234"/>
      <c r="E2" s="236"/>
      <c r="F2" s="238"/>
      <c r="G2" s="228"/>
      <c r="H2" s="222"/>
      <c r="I2" s="222"/>
      <c r="J2" s="226"/>
      <c r="K2" s="226"/>
      <c r="L2" s="226"/>
      <c r="M2" s="228"/>
      <c r="N2" s="59" t="s">
        <v>8</v>
      </c>
      <c r="O2" s="59" t="s">
        <v>9</v>
      </c>
      <c r="P2" s="59" t="s">
        <v>10</v>
      </c>
      <c r="Q2" s="222"/>
      <c r="R2" s="226"/>
      <c r="S2" s="222"/>
      <c r="T2" s="231"/>
      <c r="U2" s="57" t="s">
        <v>16</v>
      </c>
      <c r="V2" s="24" t="s">
        <v>25</v>
      </c>
      <c r="W2" s="24" t="s">
        <v>26</v>
      </c>
      <c r="X2" s="25" t="s">
        <v>49</v>
      </c>
      <c r="Y2" s="228"/>
      <c r="Z2" s="224"/>
      <c r="AA2" s="68" t="s">
        <v>12</v>
      </c>
      <c r="AB2" s="69"/>
      <c r="AC2" s="89" t="s">
        <v>1</v>
      </c>
      <c r="AD2" s="118" t="s">
        <v>46</v>
      </c>
      <c r="AE2" s="71" t="s">
        <v>36</v>
      </c>
      <c r="AF2" s="71" t="s">
        <v>0</v>
      </c>
      <c r="AG2" s="68" t="s">
        <v>11</v>
      </c>
      <c r="AI2" s="216" t="s">
        <v>52</v>
      </c>
    </row>
    <row r="3" spans="1:35" ht="27" customHeight="1">
      <c r="A3" s="2">
        <v>1</v>
      </c>
      <c r="B3" s="72"/>
      <c r="C3" s="217" t="s">
        <v>65</v>
      </c>
      <c r="D3" s="142"/>
      <c r="E3" s="22" t="s">
        <v>73</v>
      </c>
      <c r="F3" s="196" t="s">
        <v>75</v>
      </c>
      <c r="G3" s="197">
        <v>4</v>
      </c>
      <c r="H3" s="143">
        <v>65</v>
      </c>
      <c r="I3" s="143">
        <v>62</v>
      </c>
      <c r="J3" s="197">
        <v>35</v>
      </c>
      <c r="K3" s="5">
        <f aca="true" t="shared" si="0" ref="K3:K10">ROUND(ATAN(M3/L3)*180/PI(),0)</f>
        <v>23</v>
      </c>
      <c r="L3" s="143">
        <v>7</v>
      </c>
      <c r="M3" s="144">
        <f aca="true" t="shared" si="1" ref="M3:M10">H3-I3</f>
        <v>3</v>
      </c>
      <c r="N3" s="143">
        <v>0.6</v>
      </c>
      <c r="O3" s="211">
        <v>1.6</v>
      </c>
      <c r="P3" s="212">
        <v>0.6</v>
      </c>
      <c r="Q3" s="144">
        <f aca="true" t="shared" si="2" ref="Q3:Q10">N3*O3*P3</f>
        <v>0.576</v>
      </c>
      <c r="R3" s="198">
        <v>26</v>
      </c>
      <c r="S3" s="199">
        <f aca="true" t="shared" si="3" ref="S3:S10">ROUND(Q3*R3,1)</f>
        <v>15</v>
      </c>
      <c r="T3" s="200">
        <v>0.25</v>
      </c>
      <c r="U3" s="201">
        <f aca="true" t="shared" si="4" ref="U3:U10">ROUND(+Y3*S3*MIN(M3,40),)</f>
        <v>20</v>
      </c>
      <c r="V3" s="202" t="s">
        <v>79</v>
      </c>
      <c r="W3" s="203" t="s">
        <v>91</v>
      </c>
      <c r="X3" s="203" t="s">
        <v>92</v>
      </c>
      <c r="Y3" s="7">
        <f aca="true" t="shared" si="5" ref="Y3:Y10">MIN(1,ROUND((1+0.1)*(1-T3/TAN(K3*PI()/180)),2))</f>
        <v>0.45</v>
      </c>
      <c r="Z3" s="209" t="s">
        <v>82</v>
      </c>
      <c r="AA3" s="2">
        <f aca="true" t="shared" si="6" ref="AA3:AA10">ROUND(Y3*S3*MIN(M3,40),0)</f>
        <v>20</v>
      </c>
      <c r="AC3" s="102">
        <f>ROUND(SQRT(AA3),2)</f>
        <v>4.47</v>
      </c>
      <c r="AD3" s="102">
        <f>AC3/2</f>
        <v>2.235</v>
      </c>
      <c r="AE3" s="210">
        <f>MID(Z3,4,3)+MID(Z3,8,2)/100</f>
        <v>216.78</v>
      </c>
      <c r="AF3" s="210" t="str">
        <f>(MID(Z3,11,3))</f>
        <v>16</v>
      </c>
      <c r="AG3" s="2" t="str">
        <f aca="true" t="shared" si="7" ref="AG3:AG10">IF(F3="AA","極めて不安定",IF(G3=1,"非常に不安定",IF(G3=2,"不安定",IF(G3=3,"やや不安定",IF(G3=4,"ほぼ安定",IF(G3=5,"安定",""))))))</f>
        <v>ほぼ安定</v>
      </c>
      <c r="AI3" s="2">
        <f>Q3^(1/3)</f>
        <v>0.8320335292207617</v>
      </c>
    </row>
    <row r="4" spans="1:35" ht="27" customHeight="1">
      <c r="A4" s="2">
        <v>2</v>
      </c>
      <c r="B4" s="72"/>
      <c r="C4" s="218" t="s">
        <v>66</v>
      </c>
      <c r="D4" s="213"/>
      <c r="E4" s="22" t="s">
        <v>73</v>
      </c>
      <c r="F4" s="21" t="s">
        <v>74</v>
      </c>
      <c r="G4" s="197">
        <v>3</v>
      </c>
      <c r="H4" s="16">
        <v>65</v>
      </c>
      <c r="I4" s="143">
        <v>62</v>
      </c>
      <c r="J4" s="4">
        <v>20</v>
      </c>
      <c r="K4" s="5">
        <f t="shared" si="0"/>
        <v>45</v>
      </c>
      <c r="L4" s="16">
        <v>3</v>
      </c>
      <c r="M4" s="17">
        <f t="shared" si="1"/>
        <v>3</v>
      </c>
      <c r="N4" s="16">
        <v>1.2</v>
      </c>
      <c r="O4" s="75">
        <v>1.8</v>
      </c>
      <c r="P4" s="76">
        <v>0.8</v>
      </c>
      <c r="Q4" s="17">
        <f t="shared" si="2"/>
        <v>1.7280000000000002</v>
      </c>
      <c r="R4" s="3">
        <v>26</v>
      </c>
      <c r="S4" s="54">
        <f t="shared" si="3"/>
        <v>44.9</v>
      </c>
      <c r="T4" s="200">
        <v>0.25</v>
      </c>
      <c r="U4" s="6">
        <f t="shared" si="4"/>
        <v>112</v>
      </c>
      <c r="V4" s="202" t="s">
        <v>79</v>
      </c>
      <c r="W4" s="203" t="s">
        <v>93</v>
      </c>
      <c r="X4" s="203" t="s">
        <v>94</v>
      </c>
      <c r="Y4" s="7">
        <f t="shared" si="5"/>
        <v>0.83</v>
      </c>
      <c r="Z4" s="209" t="s">
        <v>83</v>
      </c>
      <c r="AA4" s="2">
        <f t="shared" si="6"/>
        <v>112</v>
      </c>
      <c r="AC4" s="102">
        <f aca="true" t="shared" si="8" ref="AC4:AC10">ROUND(SQRT(AA4),2)</f>
        <v>10.58</v>
      </c>
      <c r="AD4" s="102">
        <f aca="true" t="shared" si="9" ref="AD4:AD11">AC4/2</f>
        <v>5.29</v>
      </c>
      <c r="AE4" s="210">
        <f aca="true" t="shared" si="10" ref="AE4:AE11">MID(Z4,4,3)+MID(Z4,8,2)/100</f>
        <v>215.04</v>
      </c>
      <c r="AF4" s="210" t="str">
        <f aca="true" t="shared" si="11" ref="AF4:AF11">(MID(Z4,11,3))</f>
        <v>11</v>
      </c>
      <c r="AG4" s="2" t="str">
        <f t="shared" si="7"/>
        <v>やや不安定</v>
      </c>
      <c r="AI4" s="2">
        <f aca="true" t="shared" si="12" ref="AI4:AI11">Q4^(1/3)</f>
        <v>1.2</v>
      </c>
    </row>
    <row r="5" spans="1:35" ht="27" customHeight="1">
      <c r="A5" s="2">
        <v>3</v>
      </c>
      <c r="B5" s="72"/>
      <c r="C5" s="219" t="s">
        <v>67</v>
      </c>
      <c r="D5" s="78"/>
      <c r="E5" s="22" t="s">
        <v>73</v>
      </c>
      <c r="F5" s="21" t="s">
        <v>74</v>
      </c>
      <c r="G5" s="197">
        <v>3</v>
      </c>
      <c r="H5" s="16">
        <v>67</v>
      </c>
      <c r="I5" s="143">
        <v>62</v>
      </c>
      <c r="J5" s="4">
        <v>45</v>
      </c>
      <c r="K5" s="5">
        <f t="shared" si="0"/>
        <v>42</v>
      </c>
      <c r="L5" s="16">
        <v>5.5</v>
      </c>
      <c r="M5" s="17">
        <f t="shared" si="1"/>
        <v>5</v>
      </c>
      <c r="N5" s="16">
        <v>0.7</v>
      </c>
      <c r="O5" s="75">
        <v>0.45</v>
      </c>
      <c r="P5" s="76">
        <v>0.4</v>
      </c>
      <c r="Q5" s="17">
        <f t="shared" si="2"/>
        <v>0.126</v>
      </c>
      <c r="R5" s="3">
        <v>26</v>
      </c>
      <c r="S5" s="54">
        <f t="shared" si="3"/>
        <v>3.3</v>
      </c>
      <c r="T5" s="200">
        <v>0.25</v>
      </c>
      <c r="U5" s="6">
        <f t="shared" si="4"/>
        <v>13</v>
      </c>
      <c r="V5" s="202" t="s">
        <v>79</v>
      </c>
      <c r="W5" s="203" t="s">
        <v>95</v>
      </c>
      <c r="X5" s="203" t="s">
        <v>94</v>
      </c>
      <c r="Y5" s="7">
        <f t="shared" si="5"/>
        <v>0.79</v>
      </c>
      <c r="Z5" s="209" t="s">
        <v>84</v>
      </c>
      <c r="AA5" s="2">
        <f t="shared" si="6"/>
        <v>13</v>
      </c>
      <c r="AC5" s="102">
        <f t="shared" si="8"/>
        <v>3.61</v>
      </c>
      <c r="AD5" s="102">
        <f t="shared" si="9"/>
        <v>1.805</v>
      </c>
      <c r="AE5" s="210">
        <f t="shared" si="10"/>
        <v>215.29</v>
      </c>
      <c r="AF5" s="210" t="str">
        <f t="shared" si="11"/>
        <v>9</v>
      </c>
      <c r="AG5" s="2" t="str">
        <f t="shared" si="7"/>
        <v>やや不安定</v>
      </c>
      <c r="AI5" s="2">
        <f t="shared" si="12"/>
        <v>0.5013297934964585</v>
      </c>
    </row>
    <row r="6" spans="1:35" ht="27" customHeight="1">
      <c r="A6" s="2">
        <v>4</v>
      </c>
      <c r="B6" s="72"/>
      <c r="C6" s="218" t="s">
        <v>68</v>
      </c>
      <c r="D6" s="213"/>
      <c r="E6" s="22" t="s">
        <v>37</v>
      </c>
      <c r="F6" s="21" t="s">
        <v>76</v>
      </c>
      <c r="G6" s="197">
        <v>5</v>
      </c>
      <c r="H6" s="16">
        <v>71</v>
      </c>
      <c r="I6" s="143">
        <v>62</v>
      </c>
      <c r="J6" s="4">
        <v>35</v>
      </c>
      <c r="K6" s="5">
        <f t="shared" si="0"/>
        <v>45</v>
      </c>
      <c r="L6" s="16">
        <v>9</v>
      </c>
      <c r="M6" s="17">
        <f t="shared" si="1"/>
        <v>9</v>
      </c>
      <c r="N6" s="16">
        <v>1.6</v>
      </c>
      <c r="O6" s="75">
        <v>1</v>
      </c>
      <c r="P6" s="76">
        <v>1</v>
      </c>
      <c r="Q6" s="17">
        <f t="shared" si="2"/>
        <v>1.6</v>
      </c>
      <c r="R6" s="3">
        <v>26</v>
      </c>
      <c r="S6" s="54">
        <f t="shared" si="3"/>
        <v>41.6</v>
      </c>
      <c r="T6" s="200">
        <v>0.25</v>
      </c>
      <c r="U6" s="6">
        <f t="shared" si="4"/>
        <v>311</v>
      </c>
      <c r="V6" s="202" t="s">
        <v>79</v>
      </c>
      <c r="W6" s="203" t="s">
        <v>96</v>
      </c>
      <c r="X6" s="203" t="s">
        <v>92</v>
      </c>
      <c r="Y6" s="7">
        <f t="shared" si="5"/>
        <v>0.83</v>
      </c>
      <c r="Z6" s="209" t="s">
        <v>85</v>
      </c>
      <c r="AA6" s="2">
        <f t="shared" si="6"/>
        <v>311</v>
      </c>
      <c r="AC6" s="102">
        <f t="shared" si="8"/>
        <v>17.64</v>
      </c>
      <c r="AD6" s="102">
        <f t="shared" si="9"/>
        <v>8.82</v>
      </c>
      <c r="AE6" s="210">
        <f t="shared" si="10"/>
        <v>215.26</v>
      </c>
      <c r="AF6" s="210" t="str">
        <f t="shared" si="11"/>
        <v>17</v>
      </c>
      <c r="AG6" s="2" t="str">
        <f t="shared" si="7"/>
        <v>安定</v>
      </c>
      <c r="AI6" s="2">
        <f t="shared" si="12"/>
        <v>1.1696070952851465</v>
      </c>
    </row>
    <row r="7" spans="1:35" ht="27" customHeight="1">
      <c r="A7" s="2">
        <v>5</v>
      </c>
      <c r="B7" s="72"/>
      <c r="C7" s="218" t="s">
        <v>69</v>
      </c>
      <c r="D7" s="213"/>
      <c r="E7" s="22" t="s">
        <v>37</v>
      </c>
      <c r="F7" s="21" t="s">
        <v>72</v>
      </c>
      <c r="G7" s="197">
        <v>2</v>
      </c>
      <c r="H7" s="16">
        <v>69</v>
      </c>
      <c r="I7" s="143">
        <v>62</v>
      </c>
      <c r="J7" s="4">
        <v>45</v>
      </c>
      <c r="K7" s="5">
        <f t="shared" si="0"/>
        <v>45</v>
      </c>
      <c r="L7" s="16">
        <v>7</v>
      </c>
      <c r="M7" s="17">
        <f t="shared" si="1"/>
        <v>7</v>
      </c>
      <c r="N7" s="16">
        <v>0.45</v>
      </c>
      <c r="O7" s="75">
        <v>0.5</v>
      </c>
      <c r="P7" s="76">
        <v>0.3</v>
      </c>
      <c r="Q7" s="17">
        <f t="shared" si="2"/>
        <v>0.0675</v>
      </c>
      <c r="R7" s="3">
        <v>26</v>
      </c>
      <c r="S7" s="54">
        <f t="shared" si="3"/>
        <v>1.8</v>
      </c>
      <c r="T7" s="200">
        <v>0.25</v>
      </c>
      <c r="U7" s="6">
        <f t="shared" si="4"/>
        <v>10</v>
      </c>
      <c r="V7" s="202" t="s">
        <v>79</v>
      </c>
      <c r="W7" s="203" t="s">
        <v>97</v>
      </c>
      <c r="X7" s="203" t="s">
        <v>94</v>
      </c>
      <c r="Y7" s="7">
        <f t="shared" si="5"/>
        <v>0.83</v>
      </c>
      <c r="Z7" s="209" t="s">
        <v>86</v>
      </c>
      <c r="AA7" s="2">
        <f t="shared" si="6"/>
        <v>10</v>
      </c>
      <c r="AC7" s="102">
        <f t="shared" si="8"/>
        <v>3.16</v>
      </c>
      <c r="AD7" s="102">
        <f t="shared" si="9"/>
        <v>1.58</v>
      </c>
      <c r="AE7" s="210">
        <f t="shared" si="10"/>
        <v>215.15</v>
      </c>
      <c r="AF7" s="210" t="str">
        <f t="shared" si="11"/>
        <v>15</v>
      </c>
      <c r="AG7" s="2" t="str">
        <f t="shared" si="7"/>
        <v>不安定</v>
      </c>
      <c r="AI7" s="2">
        <f t="shared" si="12"/>
        <v>0.407162642489236</v>
      </c>
    </row>
    <row r="8" spans="1:35" ht="27" customHeight="1">
      <c r="A8" s="2">
        <v>6</v>
      </c>
      <c r="B8" s="72"/>
      <c r="C8" s="218" t="s">
        <v>77</v>
      </c>
      <c r="D8" s="213"/>
      <c r="E8" s="22" t="s">
        <v>37</v>
      </c>
      <c r="F8" s="21" t="s">
        <v>74</v>
      </c>
      <c r="G8" s="197">
        <v>3</v>
      </c>
      <c r="H8" s="16">
        <v>78</v>
      </c>
      <c r="I8" s="143">
        <v>62</v>
      </c>
      <c r="J8" s="4">
        <v>40</v>
      </c>
      <c r="K8" s="5">
        <f t="shared" si="0"/>
        <v>39</v>
      </c>
      <c r="L8" s="16">
        <v>20</v>
      </c>
      <c r="M8" s="17">
        <f t="shared" si="1"/>
        <v>16</v>
      </c>
      <c r="N8" s="16">
        <v>1.2</v>
      </c>
      <c r="O8" s="75">
        <v>0.55</v>
      </c>
      <c r="P8" s="76">
        <v>0.7</v>
      </c>
      <c r="Q8" s="17">
        <f t="shared" si="2"/>
        <v>0.46199999999999997</v>
      </c>
      <c r="R8" s="3">
        <v>26</v>
      </c>
      <c r="S8" s="54">
        <f t="shared" si="3"/>
        <v>12</v>
      </c>
      <c r="T8" s="200">
        <v>0.25</v>
      </c>
      <c r="U8" s="6">
        <f t="shared" si="4"/>
        <v>146</v>
      </c>
      <c r="V8" s="202" t="s">
        <v>79</v>
      </c>
      <c r="W8" s="203" t="s">
        <v>98</v>
      </c>
      <c r="X8" s="203" t="s">
        <v>99</v>
      </c>
      <c r="Y8" s="7">
        <f t="shared" si="5"/>
        <v>0.76</v>
      </c>
      <c r="Z8" s="209" t="s">
        <v>87</v>
      </c>
      <c r="AA8" s="2">
        <f t="shared" si="6"/>
        <v>146</v>
      </c>
      <c r="AC8" s="102">
        <f t="shared" si="8"/>
        <v>12.08</v>
      </c>
      <c r="AD8" s="102">
        <f t="shared" si="9"/>
        <v>6.04</v>
      </c>
      <c r="AE8" s="210">
        <f t="shared" si="10"/>
        <v>215.1</v>
      </c>
      <c r="AF8" s="210" t="str">
        <f t="shared" si="11"/>
        <v>28</v>
      </c>
      <c r="AG8" s="2" t="str">
        <f t="shared" si="7"/>
        <v>やや不安定</v>
      </c>
      <c r="AI8" s="2">
        <f t="shared" si="12"/>
        <v>0.7730614052515921</v>
      </c>
    </row>
    <row r="9" spans="1:35" ht="27" customHeight="1">
      <c r="A9" s="2">
        <v>7</v>
      </c>
      <c r="B9" s="72"/>
      <c r="C9" s="218" t="s">
        <v>70</v>
      </c>
      <c r="D9" s="213"/>
      <c r="E9" s="22" t="s">
        <v>59</v>
      </c>
      <c r="F9" s="21" t="s">
        <v>80</v>
      </c>
      <c r="G9" s="197">
        <v>3</v>
      </c>
      <c r="H9" s="16">
        <v>83</v>
      </c>
      <c r="I9" s="143">
        <v>62</v>
      </c>
      <c r="J9" s="4">
        <v>30</v>
      </c>
      <c r="K9" s="5">
        <f t="shared" si="0"/>
        <v>42</v>
      </c>
      <c r="L9" s="16">
        <v>23</v>
      </c>
      <c r="M9" s="17">
        <f t="shared" si="1"/>
        <v>21</v>
      </c>
      <c r="N9" s="16">
        <v>0.8</v>
      </c>
      <c r="O9" s="75">
        <v>1.8</v>
      </c>
      <c r="P9" s="76">
        <v>1.2</v>
      </c>
      <c r="Q9" s="17">
        <f t="shared" si="2"/>
        <v>1.7280000000000002</v>
      </c>
      <c r="R9" s="3">
        <v>26</v>
      </c>
      <c r="S9" s="54">
        <f t="shared" si="3"/>
        <v>44.9</v>
      </c>
      <c r="T9" s="200">
        <v>0.25</v>
      </c>
      <c r="U9" s="6">
        <f t="shared" si="4"/>
        <v>745</v>
      </c>
      <c r="V9" s="202" t="s">
        <v>79</v>
      </c>
      <c r="W9" s="203" t="s">
        <v>100</v>
      </c>
      <c r="X9" s="203" t="s">
        <v>101</v>
      </c>
      <c r="Y9" s="7">
        <f t="shared" si="5"/>
        <v>0.79</v>
      </c>
      <c r="Z9" s="209" t="s">
        <v>88</v>
      </c>
      <c r="AA9" s="2">
        <f t="shared" si="6"/>
        <v>745</v>
      </c>
      <c r="AC9" s="102">
        <f t="shared" si="8"/>
        <v>27.29</v>
      </c>
      <c r="AD9" s="102">
        <f t="shared" si="9"/>
        <v>13.645</v>
      </c>
      <c r="AE9" s="210">
        <f t="shared" si="10"/>
        <v>215.19</v>
      </c>
      <c r="AF9" s="210" t="str">
        <f t="shared" si="11"/>
        <v>30</v>
      </c>
      <c r="AG9" s="2" t="str">
        <f t="shared" si="7"/>
        <v>やや不安定</v>
      </c>
      <c r="AI9" s="2">
        <f t="shared" si="12"/>
        <v>1.2</v>
      </c>
    </row>
    <row r="10" spans="1:35" ht="27" customHeight="1">
      <c r="A10" s="2">
        <v>8</v>
      </c>
      <c r="B10" s="72"/>
      <c r="C10" s="219" t="s">
        <v>71</v>
      </c>
      <c r="D10" s="78"/>
      <c r="E10" s="22" t="s">
        <v>59</v>
      </c>
      <c r="F10" s="21" t="s">
        <v>74</v>
      </c>
      <c r="G10" s="197">
        <v>3</v>
      </c>
      <c r="H10" s="16">
        <v>86</v>
      </c>
      <c r="I10" s="143">
        <v>62</v>
      </c>
      <c r="J10" s="4">
        <v>35</v>
      </c>
      <c r="K10" s="5">
        <f t="shared" si="0"/>
        <v>38</v>
      </c>
      <c r="L10" s="16">
        <v>31</v>
      </c>
      <c r="M10" s="17">
        <f t="shared" si="1"/>
        <v>24</v>
      </c>
      <c r="N10" s="16">
        <v>1.2</v>
      </c>
      <c r="O10" s="75">
        <v>1</v>
      </c>
      <c r="P10" s="76">
        <v>0.4</v>
      </c>
      <c r="Q10" s="17">
        <f t="shared" si="2"/>
        <v>0.48</v>
      </c>
      <c r="R10" s="3">
        <v>26</v>
      </c>
      <c r="S10" s="54">
        <f t="shared" si="3"/>
        <v>12.5</v>
      </c>
      <c r="T10" s="200">
        <v>0.25</v>
      </c>
      <c r="U10" s="6">
        <f t="shared" si="4"/>
        <v>225</v>
      </c>
      <c r="V10" s="202" t="s">
        <v>79</v>
      </c>
      <c r="W10" s="203" t="s">
        <v>102</v>
      </c>
      <c r="X10" s="203" t="s">
        <v>101</v>
      </c>
      <c r="Y10" s="7">
        <f t="shared" si="5"/>
        <v>0.75</v>
      </c>
      <c r="Z10" s="209" t="s">
        <v>89</v>
      </c>
      <c r="AA10" s="2">
        <f t="shared" si="6"/>
        <v>225</v>
      </c>
      <c r="AC10" s="102">
        <f t="shared" si="8"/>
        <v>15</v>
      </c>
      <c r="AD10" s="102">
        <f t="shared" si="9"/>
        <v>7.5</v>
      </c>
      <c r="AE10" s="210">
        <f t="shared" si="10"/>
        <v>215.16</v>
      </c>
      <c r="AF10" s="210" t="str">
        <f t="shared" si="11"/>
        <v>36</v>
      </c>
      <c r="AG10" s="2" t="str">
        <f t="shared" si="7"/>
        <v>やや不安定</v>
      </c>
      <c r="AI10" s="2">
        <f t="shared" si="12"/>
        <v>0.7829735282337728</v>
      </c>
    </row>
    <row r="11" spans="1:35" ht="27" customHeight="1">
      <c r="A11" s="2">
        <v>9</v>
      </c>
      <c r="B11" s="72"/>
      <c r="C11" s="218" t="s">
        <v>78</v>
      </c>
      <c r="D11" s="213"/>
      <c r="E11" s="22" t="s">
        <v>59</v>
      </c>
      <c r="F11" s="21" t="s">
        <v>72</v>
      </c>
      <c r="G11" s="197">
        <v>2</v>
      </c>
      <c r="H11" s="16">
        <v>88</v>
      </c>
      <c r="I11" s="143">
        <v>62</v>
      </c>
      <c r="J11" s="4">
        <v>30</v>
      </c>
      <c r="K11" s="5">
        <f>ROUND(ATAN(M11/L11)*180/PI(),0)</f>
        <v>42</v>
      </c>
      <c r="L11" s="16">
        <v>29</v>
      </c>
      <c r="M11" s="17">
        <f>H11-I11</f>
        <v>26</v>
      </c>
      <c r="N11" s="16">
        <v>0.7</v>
      </c>
      <c r="O11" s="75">
        <v>0.3</v>
      </c>
      <c r="P11" s="76">
        <v>0.25</v>
      </c>
      <c r="Q11" s="17">
        <f>N11*O11*P11</f>
        <v>0.0525</v>
      </c>
      <c r="R11" s="3">
        <v>26</v>
      </c>
      <c r="S11" s="54">
        <f>ROUND(Q11*R11,1)</f>
        <v>1.4</v>
      </c>
      <c r="T11" s="200">
        <v>0.25</v>
      </c>
      <c r="U11" s="6">
        <f>ROUND(+Y11*S11*MIN(M11,40),)</f>
        <v>29</v>
      </c>
      <c r="V11" s="202" t="s">
        <v>79</v>
      </c>
      <c r="W11" s="203" t="s">
        <v>103</v>
      </c>
      <c r="X11" s="203" t="s">
        <v>94</v>
      </c>
      <c r="Y11" s="7">
        <f>MIN(1,ROUND((1+0.1)*(1-T11/TAN(K11*PI()/180)),2))</f>
        <v>0.79</v>
      </c>
      <c r="Z11" s="209" t="s">
        <v>90</v>
      </c>
      <c r="AA11" s="2">
        <f>ROUND(Y11*S11*MIN(M11,40),0)</f>
        <v>29</v>
      </c>
      <c r="AC11" s="102">
        <f>ROUND(SQRT(AA11),2)</f>
        <v>5.39</v>
      </c>
      <c r="AD11" s="102">
        <f t="shared" si="9"/>
        <v>2.695</v>
      </c>
      <c r="AE11" s="210">
        <f t="shared" si="10"/>
        <v>215.21</v>
      </c>
      <c r="AF11" s="210" t="str">
        <f t="shared" si="11"/>
        <v>36</v>
      </c>
      <c r="AG11" s="2" t="str">
        <f>IF(F11="AA","極めて不安定",IF(G11=1,"非常に不安定",IF(G11=2,"不安定",IF(G11=3,"やや不安定",IF(G11=4,"ほぼ安定",IF(G11=5,"安定",""))))))</f>
        <v>不安定</v>
      </c>
      <c r="AI11" s="2">
        <f t="shared" si="12"/>
        <v>0.37444361936092535</v>
      </c>
    </row>
    <row r="12" spans="2:32" ht="27" customHeight="1">
      <c r="B12" s="72"/>
      <c r="C12" s="78"/>
      <c r="D12" s="78"/>
      <c r="E12" s="22"/>
      <c r="F12" s="21"/>
      <c r="G12" s="197"/>
      <c r="H12" s="16"/>
      <c r="I12" s="16"/>
      <c r="J12" s="4"/>
      <c r="K12" s="5"/>
      <c r="L12" s="16"/>
      <c r="M12" s="17"/>
      <c r="N12" s="16"/>
      <c r="O12" s="75"/>
      <c r="P12" s="76"/>
      <c r="Q12" s="17"/>
      <c r="R12" s="3"/>
      <c r="S12" s="54"/>
      <c r="T12" s="200"/>
      <c r="U12" s="6"/>
      <c r="V12" s="202"/>
      <c r="W12" s="203" t="s">
        <v>62</v>
      </c>
      <c r="X12" s="203" t="s">
        <v>62</v>
      </c>
      <c r="Y12" s="7"/>
      <c r="Z12" s="209"/>
      <c r="AC12" s="102"/>
      <c r="AD12" s="102"/>
      <c r="AE12" s="195"/>
      <c r="AF12" s="195"/>
    </row>
    <row r="13" spans="2:32" ht="27" customHeight="1">
      <c r="B13" s="72"/>
      <c r="C13" s="78"/>
      <c r="D13" s="78"/>
      <c r="E13" s="22"/>
      <c r="F13" s="21"/>
      <c r="G13" s="197"/>
      <c r="H13" s="16"/>
      <c r="I13" s="16"/>
      <c r="J13" s="4"/>
      <c r="K13" s="5"/>
      <c r="L13" s="16"/>
      <c r="M13" s="17"/>
      <c r="N13" s="16"/>
      <c r="O13" s="75"/>
      <c r="P13" s="76"/>
      <c r="Q13" s="17"/>
      <c r="R13" s="3"/>
      <c r="S13" s="54"/>
      <c r="T13" s="200"/>
      <c r="U13" s="6"/>
      <c r="V13" s="202"/>
      <c r="W13" s="203" t="s">
        <v>62</v>
      </c>
      <c r="X13" s="203" t="s">
        <v>62</v>
      </c>
      <c r="Y13" s="7"/>
      <c r="Z13" s="209"/>
      <c r="AC13" s="102"/>
      <c r="AD13" s="102"/>
      <c r="AE13" s="195"/>
      <c r="AF13" s="195"/>
    </row>
    <row r="14" spans="2:32" ht="27" customHeight="1">
      <c r="B14" s="72"/>
      <c r="C14" s="78"/>
      <c r="D14" s="78"/>
      <c r="E14" s="22"/>
      <c r="F14" s="21"/>
      <c r="G14" s="197"/>
      <c r="H14" s="16"/>
      <c r="I14" s="16"/>
      <c r="J14" s="4"/>
      <c r="K14" s="5"/>
      <c r="L14" s="16"/>
      <c r="M14" s="17"/>
      <c r="N14" s="16"/>
      <c r="O14" s="75"/>
      <c r="P14" s="76"/>
      <c r="Q14" s="17"/>
      <c r="R14" s="3"/>
      <c r="S14" s="54"/>
      <c r="T14" s="200"/>
      <c r="U14" s="6"/>
      <c r="V14" s="202"/>
      <c r="W14" s="203" t="s">
        <v>62</v>
      </c>
      <c r="X14" s="203" t="s">
        <v>62</v>
      </c>
      <c r="Y14" s="7"/>
      <c r="Z14" s="209"/>
      <c r="AC14" s="102"/>
      <c r="AD14" s="102"/>
      <c r="AE14" s="195"/>
      <c r="AF14" s="195"/>
    </row>
    <row r="15" spans="2:32" ht="27" customHeight="1">
      <c r="B15" s="72"/>
      <c r="C15" s="78"/>
      <c r="D15" s="78"/>
      <c r="E15" s="22"/>
      <c r="F15" s="21"/>
      <c r="G15" s="197"/>
      <c r="H15" s="16"/>
      <c r="I15" s="16"/>
      <c r="J15" s="4"/>
      <c r="K15" s="5"/>
      <c r="L15" s="16"/>
      <c r="M15" s="17"/>
      <c r="N15" s="16"/>
      <c r="O15" s="75"/>
      <c r="P15" s="76"/>
      <c r="Q15" s="17"/>
      <c r="R15" s="3"/>
      <c r="S15" s="54"/>
      <c r="T15" s="200"/>
      <c r="U15" s="6"/>
      <c r="V15" s="202"/>
      <c r="W15" s="203" t="s">
        <v>62</v>
      </c>
      <c r="X15" s="203" t="s">
        <v>62</v>
      </c>
      <c r="Y15" s="7"/>
      <c r="Z15" s="209"/>
      <c r="AC15" s="102"/>
      <c r="AD15" s="102"/>
      <c r="AE15" s="195"/>
      <c r="AF15" s="195"/>
    </row>
    <row r="16" spans="2:32" ht="27" customHeight="1">
      <c r="B16" s="72"/>
      <c r="C16" s="78"/>
      <c r="D16" s="78"/>
      <c r="E16" s="22"/>
      <c r="F16" s="21"/>
      <c r="G16" s="197"/>
      <c r="H16" s="16"/>
      <c r="I16" s="16"/>
      <c r="J16" s="4"/>
      <c r="K16" s="5"/>
      <c r="L16" s="16"/>
      <c r="M16" s="17"/>
      <c r="N16" s="16"/>
      <c r="O16" s="75"/>
      <c r="P16" s="76"/>
      <c r="Q16" s="17"/>
      <c r="R16" s="3"/>
      <c r="S16" s="54"/>
      <c r="T16" s="200"/>
      <c r="U16" s="6"/>
      <c r="V16" s="202"/>
      <c r="W16" s="203" t="s">
        <v>62</v>
      </c>
      <c r="X16" s="203" t="s">
        <v>62</v>
      </c>
      <c r="Y16" s="7"/>
      <c r="Z16" s="209"/>
      <c r="AC16" s="102"/>
      <c r="AD16" s="102"/>
      <c r="AE16" s="195"/>
      <c r="AF16" s="195"/>
    </row>
    <row r="17" spans="2:32" ht="27" customHeight="1">
      <c r="B17" s="72"/>
      <c r="C17" s="78"/>
      <c r="D17" s="78"/>
      <c r="E17" s="22"/>
      <c r="F17" s="21"/>
      <c r="G17" s="197"/>
      <c r="H17" s="16"/>
      <c r="I17" s="16"/>
      <c r="J17" s="4"/>
      <c r="K17" s="5"/>
      <c r="L17" s="16"/>
      <c r="M17" s="17"/>
      <c r="N17" s="16"/>
      <c r="O17" s="75"/>
      <c r="P17" s="76"/>
      <c r="Q17" s="17"/>
      <c r="R17" s="3"/>
      <c r="S17" s="54"/>
      <c r="T17" s="200"/>
      <c r="U17" s="6"/>
      <c r="V17" s="202"/>
      <c r="W17" s="203" t="s">
        <v>62</v>
      </c>
      <c r="X17" s="203" t="s">
        <v>62</v>
      </c>
      <c r="Y17" s="7"/>
      <c r="Z17" s="209"/>
      <c r="AC17" s="102"/>
      <c r="AD17" s="102"/>
      <c r="AE17" s="195"/>
      <c r="AF17" s="195"/>
    </row>
    <row r="18" spans="2:32" ht="27" customHeight="1">
      <c r="B18" s="72"/>
      <c r="C18" s="78"/>
      <c r="D18" s="78"/>
      <c r="E18" s="22"/>
      <c r="F18" s="21"/>
      <c r="G18" s="197"/>
      <c r="H18" s="16"/>
      <c r="I18" s="16"/>
      <c r="J18" s="4"/>
      <c r="K18" s="5"/>
      <c r="L18" s="16"/>
      <c r="M18" s="17"/>
      <c r="N18" s="16"/>
      <c r="O18" s="75"/>
      <c r="P18" s="76"/>
      <c r="Q18" s="17"/>
      <c r="R18" s="3"/>
      <c r="S18" s="54"/>
      <c r="T18" s="200"/>
      <c r="U18" s="6"/>
      <c r="V18" s="202"/>
      <c r="W18" s="203" t="s">
        <v>62</v>
      </c>
      <c r="X18" s="203" t="s">
        <v>62</v>
      </c>
      <c r="Y18" s="7"/>
      <c r="Z18" s="209"/>
      <c r="AC18" s="102"/>
      <c r="AD18" s="102"/>
      <c r="AE18" s="195"/>
      <c r="AF18" s="195"/>
    </row>
    <row r="19" spans="2:32" ht="27" customHeight="1">
      <c r="B19" s="72"/>
      <c r="C19" s="78"/>
      <c r="D19" s="78"/>
      <c r="E19" s="22"/>
      <c r="F19" s="21"/>
      <c r="G19" s="197"/>
      <c r="H19" s="16"/>
      <c r="I19" s="16"/>
      <c r="J19" s="4"/>
      <c r="K19" s="5"/>
      <c r="L19" s="16"/>
      <c r="M19" s="17"/>
      <c r="N19" s="16"/>
      <c r="O19" s="75"/>
      <c r="P19" s="76"/>
      <c r="Q19" s="17"/>
      <c r="R19" s="3"/>
      <c r="S19" s="54"/>
      <c r="T19" s="200"/>
      <c r="U19" s="6"/>
      <c r="V19" s="202"/>
      <c r="W19" s="203" t="s">
        <v>62</v>
      </c>
      <c r="X19" s="203" t="s">
        <v>62</v>
      </c>
      <c r="Y19" s="7"/>
      <c r="Z19" s="209"/>
      <c r="AC19" s="102"/>
      <c r="AD19" s="102"/>
      <c r="AE19" s="195"/>
      <c r="AF19" s="195"/>
    </row>
    <row r="20" spans="2:32" ht="27" customHeight="1">
      <c r="B20" s="72"/>
      <c r="C20" s="78"/>
      <c r="D20" s="78"/>
      <c r="E20" s="22"/>
      <c r="F20" s="21"/>
      <c r="G20" s="197"/>
      <c r="H20" s="16"/>
      <c r="I20" s="16"/>
      <c r="J20" s="4"/>
      <c r="K20" s="5"/>
      <c r="L20" s="16"/>
      <c r="M20" s="17"/>
      <c r="N20" s="16"/>
      <c r="O20" s="75"/>
      <c r="P20" s="76"/>
      <c r="Q20" s="17"/>
      <c r="R20" s="3"/>
      <c r="S20" s="54"/>
      <c r="T20" s="200"/>
      <c r="U20" s="6"/>
      <c r="V20" s="202"/>
      <c r="W20" s="203" t="s">
        <v>62</v>
      </c>
      <c r="X20" s="203" t="s">
        <v>62</v>
      </c>
      <c r="Y20" s="7"/>
      <c r="Z20" s="209"/>
      <c r="AC20" s="102"/>
      <c r="AD20" s="102"/>
      <c r="AE20" s="195"/>
      <c r="AF20" s="195"/>
    </row>
    <row r="21" spans="2:32" ht="27" customHeight="1">
      <c r="B21" s="72"/>
      <c r="C21" s="78"/>
      <c r="D21" s="78"/>
      <c r="E21" s="22"/>
      <c r="F21" s="21"/>
      <c r="G21" s="197"/>
      <c r="H21" s="16"/>
      <c r="I21" s="16"/>
      <c r="J21" s="4"/>
      <c r="K21" s="5"/>
      <c r="L21" s="16"/>
      <c r="M21" s="17"/>
      <c r="N21" s="16"/>
      <c r="O21" s="75"/>
      <c r="P21" s="76"/>
      <c r="Q21" s="17"/>
      <c r="R21" s="3"/>
      <c r="S21" s="54"/>
      <c r="T21" s="200"/>
      <c r="U21" s="6"/>
      <c r="V21" s="202"/>
      <c r="W21" s="203" t="s">
        <v>62</v>
      </c>
      <c r="X21" s="203" t="s">
        <v>62</v>
      </c>
      <c r="Y21" s="7"/>
      <c r="Z21" s="209"/>
      <c r="AC21" s="102"/>
      <c r="AD21" s="102"/>
      <c r="AE21" s="195"/>
      <c r="AF21" s="195"/>
    </row>
    <row r="22" spans="2:32" ht="27" customHeight="1">
      <c r="B22" s="72"/>
      <c r="C22" s="78"/>
      <c r="D22" s="78"/>
      <c r="E22" s="22"/>
      <c r="F22" s="21"/>
      <c r="G22" s="197"/>
      <c r="H22" s="16"/>
      <c r="I22" s="16"/>
      <c r="J22" s="4"/>
      <c r="K22" s="5"/>
      <c r="L22" s="16"/>
      <c r="M22" s="17"/>
      <c r="N22" s="16"/>
      <c r="O22" s="75"/>
      <c r="P22" s="76"/>
      <c r="Q22" s="17"/>
      <c r="R22" s="3"/>
      <c r="S22" s="54"/>
      <c r="T22" s="200"/>
      <c r="U22" s="6"/>
      <c r="V22" s="202"/>
      <c r="W22" s="203" t="s">
        <v>62</v>
      </c>
      <c r="X22" s="203" t="s">
        <v>62</v>
      </c>
      <c r="Y22" s="7"/>
      <c r="Z22" s="209"/>
      <c r="AC22" s="102"/>
      <c r="AD22" s="102"/>
      <c r="AE22" s="195"/>
      <c r="AF22" s="195"/>
    </row>
    <row r="23" spans="2:32" ht="27" customHeight="1">
      <c r="B23" s="72"/>
      <c r="C23" s="78"/>
      <c r="D23" s="78"/>
      <c r="E23" s="22"/>
      <c r="F23" s="21"/>
      <c r="G23" s="197"/>
      <c r="H23" s="16"/>
      <c r="I23" s="16"/>
      <c r="J23" s="4"/>
      <c r="K23" s="5"/>
      <c r="L23" s="16"/>
      <c r="M23" s="17"/>
      <c r="N23" s="16"/>
      <c r="O23" s="75"/>
      <c r="P23" s="76"/>
      <c r="Q23" s="17"/>
      <c r="R23" s="3"/>
      <c r="S23" s="54"/>
      <c r="T23" s="200"/>
      <c r="U23" s="6"/>
      <c r="V23" s="202"/>
      <c r="W23" s="203" t="s">
        <v>62</v>
      </c>
      <c r="X23" s="203" t="s">
        <v>62</v>
      </c>
      <c r="Y23" s="7"/>
      <c r="Z23" s="209"/>
      <c r="AC23" s="102"/>
      <c r="AD23" s="102"/>
      <c r="AE23" s="195"/>
      <c r="AF23" s="195"/>
    </row>
    <row r="24" spans="2:32" ht="27" customHeight="1">
      <c r="B24" s="72"/>
      <c r="C24" s="78"/>
      <c r="D24" s="78"/>
      <c r="E24" s="22"/>
      <c r="F24" s="21"/>
      <c r="G24" s="197"/>
      <c r="H24" s="16"/>
      <c r="I24" s="16"/>
      <c r="J24" s="4"/>
      <c r="K24" s="5"/>
      <c r="L24" s="16"/>
      <c r="M24" s="17"/>
      <c r="N24" s="16"/>
      <c r="O24" s="75"/>
      <c r="P24" s="76"/>
      <c r="Q24" s="17"/>
      <c r="R24" s="3"/>
      <c r="S24" s="54"/>
      <c r="T24" s="200"/>
      <c r="U24" s="6"/>
      <c r="V24" s="202"/>
      <c r="W24" s="203" t="s">
        <v>62</v>
      </c>
      <c r="X24" s="203" t="s">
        <v>62</v>
      </c>
      <c r="Y24" s="7"/>
      <c r="Z24" s="209"/>
      <c r="AC24" s="102"/>
      <c r="AD24" s="102"/>
      <c r="AE24" s="195"/>
      <c r="AF24" s="195"/>
    </row>
    <row r="25" spans="2:32" ht="27" customHeight="1">
      <c r="B25" s="72"/>
      <c r="C25" s="78"/>
      <c r="D25" s="78"/>
      <c r="E25" s="22"/>
      <c r="F25" s="21"/>
      <c r="G25" s="197"/>
      <c r="H25" s="16"/>
      <c r="I25" s="16"/>
      <c r="J25" s="4"/>
      <c r="K25" s="5"/>
      <c r="L25" s="16"/>
      <c r="M25" s="17"/>
      <c r="N25" s="16"/>
      <c r="O25" s="75"/>
      <c r="P25" s="76"/>
      <c r="Q25" s="17"/>
      <c r="R25" s="3"/>
      <c r="S25" s="54"/>
      <c r="T25" s="200"/>
      <c r="U25" s="6"/>
      <c r="V25" s="202"/>
      <c r="W25" s="203" t="s">
        <v>62</v>
      </c>
      <c r="X25" s="203" t="s">
        <v>62</v>
      </c>
      <c r="Y25" s="7"/>
      <c r="Z25" s="209"/>
      <c r="AC25" s="102"/>
      <c r="AD25" s="102"/>
      <c r="AE25" s="195"/>
      <c r="AF25" s="195"/>
    </row>
    <row r="26" spans="2:32" ht="27" customHeight="1">
      <c r="B26" s="72"/>
      <c r="C26" s="78"/>
      <c r="D26" s="78"/>
      <c r="E26" s="22"/>
      <c r="F26" s="21"/>
      <c r="G26" s="197"/>
      <c r="H26" s="16"/>
      <c r="I26" s="16"/>
      <c r="J26" s="4"/>
      <c r="K26" s="5"/>
      <c r="L26" s="16"/>
      <c r="M26" s="17"/>
      <c r="N26" s="16"/>
      <c r="O26" s="75"/>
      <c r="P26" s="76"/>
      <c r="Q26" s="17"/>
      <c r="R26" s="3"/>
      <c r="S26" s="54"/>
      <c r="T26" s="200"/>
      <c r="U26" s="6"/>
      <c r="V26" s="202"/>
      <c r="W26" s="203" t="s">
        <v>62</v>
      </c>
      <c r="X26" s="203" t="s">
        <v>62</v>
      </c>
      <c r="Y26" s="7"/>
      <c r="Z26" s="209"/>
      <c r="AC26" s="102"/>
      <c r="AD26" s="102"/>
      <c r="AE26" s="195"/>
      <c r="AF26" s="195"/>
    </row>
    <row r="27" spans="2:32" ht="27" customHeight="1">
      <c r="B27" s="72"/>
      <c r="C27" s="78"/>
      <c r="D27" s="78"/>
      <c r="E27" s="22"/>
      <c r="F27" s="21"/>
      <c r="G27" s="197"/>
      <c r="H27" s="16"/>
      <c r="I27" s="16"/>
      <c r="J27" s="4"/>
      <c r="K27" s="5"/>
      <c r="L27" s="16"/>
      <c r="M27" s="17"/>
      <c r="N27" s="16"/>
      <c r="O27" s="75"/>
      <c r="P27" s="76"/>
      <c r="Q27" s="17"/>
      <c r="R27" s="3"/>
      <c r="S27" s="54"/>
      <c r="T27" s="200"/>
      <c r="U27" s="6"/>
      <c r="V27" s="202"/>
      <c r="W27" s="203" t="s">
        <v>62</v>
      </c>
      <c r="X27" s="203" t="s">
        <v>62</v>
      </c>
      <c r="Y27" s="7"/>
      <c r="Z27" s="209"/>
      <c r="AC27" s="102"/>
      <c r="AD27" s="102"/>
      <c r="AE27" s="195"/>
      <c r="AF27" s="195"/>
    </row>
    <row r="29" spans="27:30" ht="13.5">
      <c r="AA29" s="2">
        <v>50</v>
      </c>
      <c r="AC29" s="102">
        <f>ROUND(SQRT(AA29),2)</f>
        <v>7.07</v>
      </c>
      <c r="AD29" s="102">
        <f>AC29/2</f>
        <v>3.535</v>
      </c>
    </row>
    <row r="30" spans="8:30" ht="13.5">
      <c r="H30" s="204"/>
      <c r="I30" s="204"/>
      <c r="J30" s="205"/>
      <c r="K30" s="206"/>
      <c r="L30" s="204"/>
      <c r="M30" s="207"/>
      <c r="AA30" s="2">
        <v>100</v>
      </c>
      <c r="AC30" s="102">
        <f aca="true" t="shared" si="13" ref="AC30:AC35">ROUND(SQRT(AA30),2)</f>
        <v>10</v>
      </c>
      <c r="AD30" s="102">
        <f aca="true" t="shared" si="14" ref="AD30:AD35">AC30/2</f>
        <v>5</v>
      </c>
    </row>
    <row r="31" spans="8:30" ht="13.5">
      <c r="H31" s="204"/>
      <c r="I31" s="204"/>
      <c r="J31" s="205"/>
      <c r="K31" s="206"/>
      <c r="L31" s="204"/>
      <c r="M31" s="207"/>
      <c r="AA31" s="2">
        <v>250</v>
      </c>
      <c r="AC31" s="102">
        <f t="shared" si="13"/>
        <v>15.81</v>
      </c>
      <c r="AD31" s="102">
        <f t="shared" si="14"/>
        <v>7.905</v>
      </c>
    </row>
    <row r="32" spans="8:30" ht="13.5">
      <c r="H32" s="204"/>
      <c r="I32" s="204"/>
      <c r="J32" s="205"/>
      <c r="K32" s="206"/>
      <c r="L32" s="204"/>
      <c r="M32" s="207"/>
      <c r="AA32" s="2">
        <v>500</v>
      </c>
      <c r="AC32" s="102">
        <f t="shared" si="13"/>
        <v>22.36</v>
      </c>
      <c r="AD32" s="102">
        <f t="shared" si="14"/>
        <v>11.18</v>
      </c>
    </row>
    <row r="33" spans="27:30" ht="13.5">
      <c r="AA33" s="2">
        <v>1000</v>
      </c>
      <c r="AC33" s="102">
        <f t="shared" si="13"/>
        <v>31.62</v>
      </c>
      <c r="AD33" s="102">
        <f t="shared" si="14"/>
        <v>15.81</v>
      </c>
    </row>
    <row r="34" spans="27:30" ht="13.5">
      <c r="AA34" s="2">
        <v>2500</v>
      </c>
      <c r="AC34" s="102">
        <f t="shared" si="13"/>
        <v>50</v>
      </c>
      <c r="AD34" s="102">
        <f t="shared" si="14"/>
        <v>25</v>
      </c>
    </row>
    <row r="35" spans="27:30" ht="13.5">
      <c r="AA35" s="2">
        <v>5000</v>
      </c>
      <c r="AC35" s="102">
        <f t="shared" si="13"/>
        <v>70.71</v>
      </c>
      <c r="AD35" s="102">
        <f t="shared" si="14"/>
        <v>35.355</v>
      </c>
    </row>
    <row r="36" spans="27:30" ht="13.5">
      <c r="AA36" s="2">
        <v>10000</v>
      </c>
      <c r="AC36" s="102">
        <f>ROUND(SQRT(AA36),2)</f>
        <v>100</v>
      </c>
      <c r="AD36" s="102">
        <f>AC36/2</f>
        <v>50</v>
      </c>
    </row>
    <row r="37" spans="29:30" ht="13.5">
      <c r="AC37" s="102"/>
      <c r="AD37" s="102"/>
    </row>
    <row r="38" spans="29:30" ht="13.5">
      <c r="AC38" s="102"/>
      <c r="AD38" s="102"/>
    </row>
  </sheetData>
  <sheetProtection/>
  <autoFilter ref="AI2:AI11"/>
  <mergeCells count="19">
    <mergeCell ref="J1:J2"/>
    <mergeCell ref="K1:K2"/>
    <mergeCell ref="L1:L2"/>
    <mergeCell ref="B1:B2"/>
    <mergeCell ref="E1:E2"/>
    <mergeCell ref="C1:C2"/>
    <mergeCell ref="F1:F2"/>
    <mergeCell ref="D1:D2"/>
    <mergeCell ref="G1:G2"/>
    <mergeCell ref="H1:H2"/>
    <mergeCell ref="I1:I2"/>
    <mergeCell ref="Z1:Z2"/>
    <mergeCell ref="R1:R2"/>
    <mergeCell ref="Y1:Y2"/>
    <mergeCell ref="M1:M2"/>
    <mergeCell ref="T1:T2"/>
    <mergeCell ref="S1:S2"/>
    <mergeCell ref="Q1:Q2"/>
    <mergeCell ref="N1:P1"/>
  </mergeCells>
  <printOptions horizontalCentered="1"/>
  <pageMargins left="0.9055118110236221" right="0.3937007874015748" top="0.984251968503937" bottom="0.984251968503937" header="0.5905511811023623" footer="0.3937007874015748"/>
  <pageSetup horizontalDpi="600" verticalDpi="600" orientation="landscape" paperSize="8" r:id="rId1"/>
  <headerFooter alignWithMargins="0">
    <oddHeader>&amp;C表－5.2.3 国道***号 ○○地区 浮石・転石個別調査一覧表（&amp;P）</oddHeader>
    <oddFooter>&amp;L&amp;"ＭＳ ゴシック,標準"&amp;7　　　　　※群の場合は最大規模の落石を評価対象とした。
　　　　　※落石から道路までの平均的な傾斜を平均勾配とした。
　　　　　※3辺の長さは平均的な寸法を計測した。
　　　　　※残存係数α=(1+β)(1-μ/tanθ)は1.0以下とした。
　　　　　※落差が40mを超える場合は、落差40mとして落石エネルギーを求めた。</oddFooter>
  </headerFooter>
</worksheet>
</file>

<file path=xl/worksheets/sheet2.xml><?xml version="1.0" encoding="utf-8"?>
<worksheet xmlns="http://schemas.openxmlformats.org/spreadsheetml/2006/main" xmlns:r="http://schemas.openxmlformats.org/officeDocument/2006/relationships">
  <sheetPr>
    <tabColor indexed="51"/>
  </sheetPr>
  <dimension ref="A1:Y58"/>
  <sheetViews>
    <sheetView tabSelected="1" view="pageBreakPreview" zoomScaleSheetLayoutView="100" zoomScalePageLayoutView="0" workbookViewId="0" topLeftCell="A1">
      <selection activeCell="A2" sqref="A2:B2"/>
    </sheetView>
  </sheetViews>
  <sheetFormatPr defaultColWidth="11.75390625" defaultRowHeight="13.5"/>
  <cols>
    <col min="1" max="1" width="4.50390625" style="31" customWidth="1"/>
    <col min="2" max="2" width="9.625" style="31" customWidth="1"/>
    <col min="3" max="3" width="5.125" style="31" customWidth="1"/>
    <col min="4" max="4" width="5.00390625" style="31" customWidth="1"/>
    <col min="5" max="5" width="4.125" style="31" customWidth="1"/>
    <col min="6" max="6" width="5.00390625" style="31" customWidth="1"/>
    <col min="7" max="7" width="3.75390625" style="31" customWidth="1"/>
    <col min="8" max="8" width="4.875" style="31" customWidth="1"/>
    <col min="9" max="9" width="4.625" style="31" customWidth="1"/>
    <col min="10" max="10" width="3.625" style="31" customWidth="1"/>
    <col min="11" max="11" width="7.25390625" style="31" customWidth="1"/>
    <col min="12" max="12" width="6.25390625" style="31" customWidth="1"/>
    <col min="13" max="13" width="7.00390625" style="31" customWidth="1"/>
    <col min="14" max="14" width="8.625" style="31" customWidth="1"/>
    <col min="15" max="15" width="5.125" style="31" customWidth="1"/>
    <col min="16" max="17" width="4.625" style="31" customWidth="1"/>
    <col min="18" max="18" width="11.25390625" style="31" customWidth="1"/>
    <col min="19" max="16384" width="11.75390625" style="31" customWidth="1"/>
  </cols>
  <sheetData>
    <row r="1" spans="1:19" s="29" customFormat="1" ht="21" customHeight="1" thickBot="1">
      <c r="A1" s="77"/>
      <c r="B1" s="26"/>
      <c r="C1" s="26"/>
      <c r="D1" s="27"/>
      <c r="E1" s="27"/>
      <c r="F1" s="27" t="s">
        <v>47</v>
      </c>
      <c r="G1" s="27"/>
      <c r="H1" s="26"/>
      <c r="I1" s="26"/>
      <c r="J1" s="26"/>
      <c r="K1" s="26"/>
      <c r="L1" s="103"/>
      <c r="M1" s="103"/>
      <c r="N1" s="103"/>
      <c r="O1" s="26"/>
      <c r="P1" s="101"/>
      <c r="Q1" s="28"/>
      <c r="R1" s="63">
        <v>2</v>
      </c>
      <c r="S1" s="63"/>
    </row>
    <row r="2" spans="1:19" ht="18.75" customHeight="1">
      <c r="A2" s="288" t="s">
        <v>34</v>
      </c>
      <c r="B2" s="243"/>
      <c r="C2" s="242" t="str">
        <f>VLOOKUP($R$1,'○一覧表'!$A$3:$X$414,3)</f>
        <v>K2</v>
      </c>
      <c r="D2" s="243"/>
      <c r="E2" s="244" t="s">
        <v>2</v>
      </c>
      <c r="F2" s="243"/>
      <c r="G2" s="282" t="str">
        <f>VLOOKUP($R$1,'○一覧表'!$A$3:$X$414,5)</f>
        <v>転石</v>
      </c>
      <c r="H2" s="283"/>
      <c r="I2" s="283"/>
      <c r="J2" s="243"/>
      <c r="K2" s="284" t="s">
        <v>63</v>
      </c>
      <c r="L2" s="285"/>
      <c r="M2" s="286"/>
      <c r="N2" s="283" t="str">
        <f>VLOOKUP($R$1,'○一覧表'!$A$3:$Z$414,26)</f>
        <v>No.215+04L11</v>
      </c>
      <c r="O2" s="290"/>
      <c r="P2" s="291"/>
      <c r="Q2" s="30"/>
      <c r="R2" s="64"/>
      <c r="S2" s="65"/>
    </row>
    <row r="3" spans="1:19" ht="18" customHeight="1">
      <c r="A3" s="249" t="s">
        <v>3</v>
      </c>
      <c r="B3" s="270"/>
      <c r="C3" s="289"/>
      <c r="D3" s="278" t="str">
        <f>VLOOKUP($R$1,'○一覧表'!$A$3:$X$414,8)&amp;" ｍ"</f>
        <v>65 ｍ</v>
      </c>
      <c r="E3" s="271"/>
      <c r="F3" s="292" t="s">
        <v>38</v>
      </c>
      <c r="G3" s="270"/>
      <c r="H3" s="270"/>
      <c r="I3" s="271"/>
      <c r="J3" s="245" t="str">
        <f>VLOOKUP($R$1,'○一覧表'!$A$3:$X$414,9)&amp;" ｍ"</f>
        <v>62 ｍ</v>
      </c>
      <c r="K3" s="246"/>
      <c r="L3" s="280" t="s">
        <v>39</v>
      </c>
      <c r="M3" s="287"/>
      <c r="N3" s="271"/>
      <c r="O3" s="245" t="str">
        <f>VLOOKUP($R$1,'○一覧表'!$A$3:$X$414,13)&amp;" ｍ"</f>
        <v>3 ｍ</v>
      </c>
      <c r="P3" s="276"/>
      <c r="Q3" s="32"/>
      <c r="R3" s="66"/>
      <c r="S3" s="67"/>
    </row>
    <row r="4" spans="1:25" ht="18" customHeight="1">
      <c r="A4" s="249" t="s">
        <v>40</v>
      </c>
      <c r="B4" s="270"/>
      <c r="C4" s="271"/>
      <c r="D4" s="272" t="str">
        <f>VLOOKUP($R$1,'○一覧表'!$A$3:$X$414,12)&amp;" ｍ"</f>
        <v>3 ｍ</v>
      </c>
      <c r="E4" s="271"/>
      <c r="F4" s="273" t="s">
        <v>61</v>
      </c>
      <c r="G4" s="274"/>
      <c r="H4" s="274"/>
      <c r="I4" s="271"/>
      <c r="J4" s="245" t="str">
        <f>VLOOKUP($R$1,'○一覧表'!$A$3:$X$414,10)&amp;" ゜"</f>
        <v>20 ゜</v>
      </c>
      <c r="K4" s="246"/>
      <c r="L4" s="273" t="s">
        <v>64</v>
      </c>
      <c r="M4" s="274"/>
      <c r="N4" s="277"/>
      <c r="O4" s="278" t="str">
        <f>VLOOKUP($R$1,'○一覧表'!$A3:$X$414,11)&amp;" ゜"</f>
        <v>45 ゜</v>
      </c>
      <c r="P4" s="279"/>
      <c r="Q4" s="32"/>
      <c r="R4" s="66"/>
      <c r="S4" s="67"/>
      <c r="T4" s="33"/>
      <c r="U4" s="33"/>
      <c r="V4" s="34"/>
      <c r="W4" s="119"/>
      <c r="X4" s="119"/>
      <c r="Y4" s="119"/>
    </row>
    <row r="5" spans="1:25" ht="18" customHeight="1">
      <c r="A5" s="249" t="s">
        <v>33</v>
      </c>
      <c r="B5" s="250"/>
      <c r="C5" s="250"/>
      <c r="D5" s="250"/>
      <c r="E5" s="251"/>
      <c r="F5" s="252" t="str">
        <f>VLOOKUP($R$1,'○一覧表'!$A$3:$X$414,14)&amp;"×"&amp;VLOOKUP($R$1,'○一覧表'!$A$3:$X$414,15)&amp;"×"&amp;VLOOKUP($R$1,'○一覧表'!$A$3:$X$414,16)&amp;" m"</f>
        <v>1.2×1.8×0.8 m</v>
      </c>
      <c r="G5" s="253"/>
      <c r="H5" s="253"/>
      <c r="I5" s="254"/>
      <c r="J5" s="280" t="s">
        <v>43</v>
      </c>
      <c r="K5" s="281"/>
      <c r="L5" s="269" t="str">
        <f>VLOOKUP($R$1,'○一覧表'!$A$3:$X$414,17)&amp;" ㎥"</f>
        <v>1.728 ㎥</v>
      </c>
      <c r="M5" s="254"/>
      <c r="N5" s="35" t="s">
        <v>44</v>
      </c>
      <c r="O5" s="275" t="str">
        <f>VLOOKUP($R$1,'○一覧表'!$A$3:$X$414,19)&amp;" kN"</f>
        <v>44.9 kN</v>
      </c>
      <c r="P5" s="276"/>
      <c r="Q5" s="36"/>
      <c r="R5" s="66"/>
      <c r="S5" s="67"/>
      <c r="T5" s="37"/>
      <c r="U5" s="38"/>
      <c r="V5" s="38"/>
      <c r="W5" s="38"/>
      <c r="X5" s="39"/>
      <c r="Y5" s="39"/>
    </row>
    <row r="6" spans="1:23" ht="18" customHeight="1" thickBot="1">
      <c r="A6" s="255" t="s">
        <v>4</v>
      </c>
      <c r="B6" s="256"/>
      <c r="C6" s="257" t="str">
        <f>"　"&amp;VLOOKUP($R$1,'○一覧表'!$A$3:$X$414,22)</f>
        <v>　花崗岩</v>
      </c>
      <c r="D6" s="258"/>
      <c r="E6" s="258"/>
      <c r="F6" s="258"/>
      <c r="G6" s="258"/>
      <c r="H6" s="258"/>
      <c r="I6" s="258"/>
      <c r="J6" s="259"/>
      <c r="K6" s="261" t="s">
        <v>45</v>
      </c>
      <c r="L6" s="262"/>
      <c r="M6" s="263"/>
      <c r="N6" s="266" t="str">
        <f>VLOOKUP($R$1,'○一覧表'!$A$3:$X$414,21)&amp;" kJ"</f>
        <v>112 kJ</v>
      </c>
      <c r="O6" s="267"/>
      <c r="P6" s="268"/>
      <c r="Q6" s="40"/>
      <c r="R6" s="66"/>
      <c r="S6" s="67"/>
      <c r="T6" s="38"/>
      <c r="U6" s="38"/>
      <c r="V6" s="38"/>
      <c r="W6" s="38"/>
    </row>
    <row r="7" spans="1:24" ht="13.5" customHeight="1">
      <c r="A7" s="104"/>
      <c r="B7" s="79"/>
      <c r="C7" s="105"/>
      <c r="D7" s="105"/>
      <c r="E7" s="106"/>
      <c r="F7" s="106"/>
      <c r="G7" s="106"/>
      <c r="H7" s="106"/>
      <c r="I7" s="106"/>
      <c r="J7" s="264"/>
      <c r="K7" s="265"/>
      <c r="L7" s="79"/>
      <c r="M7" s="79"/>
      <c r="N7" s="79"/>
      <c r="O7" s="79"/>
      <c r="P7" s="80"/>
      <c r="Q7" s="36"/>
      <c r="R7" s="41"/>
      <c r="S7" s="119"/>
      <c r="T7" s="41"/>
      <c r="U7" s="33"/>
      <c r="V7" s="33"/>
      <c r="W7" s="41"/>
      <c r="X7" s="41"/>
    </row>
    <row r="8" spans="1:17" ht="13.5" customHeight="1">
      <c r="A8" s="120"/>
      <c r="B8" s="121"/>
      <c r="C8" s="121"/>
      <c r="D8" s="121"/>
      <c r="E8" s="121"/>
      <c r="F8" s="121"/>
      <c r="G8" s="121"/>
      <c r="H8" s="121"/>
      <c r="I8" s="122"/>
      <c r="J8" s="122"/>
      <c r="K8" s="122"/>
      <c r="L8" s="122"/>
      <c r="N8" s="214"/>
      <c r="O8" s="215"/>
      <c r="P8" s="46"/>
      <c r="Q8" s="45"/>
    </row>
    <row r="9" spans="1:17" ht="13.5" customHeight="1">
      <c r="A9" s="47"/>
      <c r="B9" s="121"/>
      <c r="C9" s="121"/>
      <c r="D9" s="121"/>
      <c r="E9" s="121"/>
      <c r="F9" s="121"/>
      <c r="G9" s="121"/>
      <c r="H9" s="121"/>
      <c r="I9" s="38"/>
      <c r="J9" s="38"/>
      <c r="K9" s="38"/>
      <c r="L9" s="38"/>
      <c r="M9" s="38"/>
      <c r="N9" s="38"/>
      <c r="O9" s="38"/>
      <c r="P9" s="48"/>
      <c r="Q9" s="45"/>
    </row>
    <row r="10" spans="1:16" ht="13.5" customHeight="1">
      <c r="A10" s="120"/>
      <c r="B10" s="121"/>
      <c r="C10" s="121"/>
      <c r="D10" s="121"/>
      <c r="E10" s="121"/>
      <c r="F10" s="121"/>
      <c r="G10" s="121"/>
      <c r="H10" s="121"/>
      <c r="I10" s="122"/>
      <c r="J10" s="122"/>
      <c r="K10" s="122"/>
      <c r="L10" s="122"/>
      <c r="N10" s="214"/>
      <c r="O10" s="220"/>
      <c r="P10" s="46"/>
    </row>
    <row r="11" spans="1:17" ht="13.5" customHeight="1">
      <c r="A11" s="47"/>
      <c r="B11" s="121"/>
      <c r="C11" s="121"/>
      <c r="D11" s="121"/>
      <c r="E11" s="121"/>
      <c r="F11" s="121"/>
      <c r="G11" s="121"/>
      <c r="H11" s="121"/>
      <c r="I11" s="38"/>
      <c r="J11" s="38"/>
      <c r="K11" s="38"/>
      <c r="L11" s="38"/>
      <c r="M11" s="38"/>
      <c r="N11" s="38"/>
      <c r="O11" s="38"/>
      <c r="P11" s="48"/>
      <c r="Q11" s="45"/>
    </row>
    <row r="12" spans="1:17" ht="13.5" customHeight="1">
      <c r="A12" s="120"/>
      <c r="B12" s="121"/>
      <c r="C12" s="121"/>
      <c r="D12" s="121"/>
      <c r="E12" s="121"/>
      <c r="F12" s="121"/>
      <c r="G12" s="121"/>
      <c r="H12" s="121"/>
      <c r="I12" s="122"/>
      <c r="J12" s="122"/>
      <c r="K12" s="122"/>
      <c r="L12" s="122"/>
      <c r="M12" s="122"/>
      <c r="N12" s="122"/>
      <c r="O12" s="122"/>
      <c r="P12" s="46"/>
      <c r="Q12" s="45"/>
    </row>
    <row r="13" spans="1:17" ht="13.5" customHeight="1">
      <c r="A13" s="47"/>
      <c r="B13" s="121"/>
      <c r="C13" s="121"/>
      <c r="D13" s="121"/>
      <c r="E13" s="121"/>
      <c r="F13" s="121"/>
      <c r="G13" s="121"/>
      <c r="H13" s="121"/>
      <c r="I13" s="38"/>
      <c r="J13" s="38"/>
      <c r="K13" s="38"/>
      <c r="L13" s="38"/>
      <c r="M13" s="38"/>
      <c r="N13" s="38"/>
      <c r="O13" s="38"/>
      <c r="P13" s="48"/>
      <c r="Q13" s="45"/>
    </row>
    <row r="14" spans="1:16" ht="13.5" customHeight="1">
      <c r="A14" s="120"/>
      <c r="B14" s="121"/>
      <c r="C14" s="121"/>
      <c r="D14" s="121"/>
      <c r="E14" s="121"/>
      <c r="F14" s="121"/>
      <c r="G14" s="121"/>
      <c r="H14" s="121"/>
      <c r="I14" s="122"/>
      <c r="J14" s="122"/>
      <c r="K14" s="122"/>
      <c r="L14" s="122"/>
      <c r="M14" s="122"/>
      <c r="N14" s="122"/>
      <c r="O14" s="122"/>
      <c r="P14" s="46"/>
    </row>
    <row r="15" spans="1:17" ht="13.5" customHeight="1">
      <c r="A15" s="123"/>
      <c r="B15" s="41"/>
      <c r="C15" s="41"/>
      <c r="D15" s="107"/>
      <c r="E15" s="107"/>
      <c r="F15" s="107"/>
      <c r="G15" s="107"/>
      <c r="H15" s="108"/>
      <c r="I15" s="124"/>
      <c r="J15" s="109"/>
      <c r="K15" s="87"/>
      <c r="L15" s="87"/>
      <c r="M15" s="87"/>
      <c r="N15" s="87"/>
      <c r="O15" s="87"/>
      <c r="P15" s="125"/>
      <c r="Q15" s="40"/>
    </row>
    <row r="16" spans="1:17" ht="13.5" customHeight="1">
      <c r="A16" s="123"/>
      <c r="B16" s="41"/>
      <c r="C16" s="41"/>
      <c r="D16" s="107"/>
      <c r="E16" s="107"/>
      <c r="F16" s="107"/>
      <c r="G16" s="107"/>
      <c r="H16" s="108"/>
      <c r="I16" s="124"/>
      <c r="J16" s="107"/>
      <c r="K16" s="87"/>
      <c r="L16" s="87"/>
      <c r="M16" s="87"/>
      <c r="N16" s="87"/>
      <c r="O16" s="87"/>
      <c r="P16" s="110"/>
      <c r="Q16" s="40"/>
    </row>
    <row r="17" spans="1:17" ht="13.5" customHeight="1">
      <c r="A17" s="43"/>
      <c r="B17" s="41"/>
      <c r="C17" s="41"/>
      <c r="D17" s="41"/>
      <c r="E17" s="41"/>
      <c r="F17" s="41"/>
      <c r="G17" s="41"/>
      <c r="H17" s="52"/>
      <c r="I17" s="124"/>
      <c r="J17" s="41"/>
      <c r="K17" s="87"/>
      <c r="L17" s="87"/>
      <c r="M17" s="87"/>
      <c r="N17" s="87"/>
      <c r="O17" s="87"/>
      <c r="P17" s="110"/>
      <c r="Q17" s="36"/>
    </row>
    <row r="18" spans="1:17" ht="13.5" customHeight="1">
      <c r="A18" s="53"/>
      <c r="B18" s="41"/>
      <c r="C18" s="41"/>
      <c r="D18" s="52"/>
      <c r="E18" s="52"/>
      <c r="F18" s="52"/>
      <c r="G18" s="111"/>
      <c r="H18" s="112"/>
      <c r="I18" s="126"/>
      <c r="J18" s="41"/>
      <c r="K18" s="87"/>
      <c r="L18" s="87"/>
      <c r="M18" s="87"/>
      <c r="N18" s="87"/>
      <c r="O18" s="87"/>
      <c r="P18" s="110"/>
      <c r="Q18" s="45"/>
    </row>
    <row r="19" spans="1:17" ht="13.5" customHeight="1">
      <c r="A19" s="53"/>
      <c r="B19" s="41"/>
      <c r="C19" s="41"/>
      <c r="D19" s="52"/>
      <c r="E19" s="52"/>
      <c r="F19" s="52"/>
      <c r="G19" s="108"/>
      <c r="H19" s="108"/>
      <c r="I19" s="124"/>
      <c r="J19" s="38"/>
      <c r="K19" s="38"/>
      <c r="L19" s="127"/>
      <c r="M19" s="127"/>
      <c r="N19" s="127"/>
      <c r="O19" s="127"/>
      <c r="P19" s="110"/>
      <c r="Q19" s="45"/>
    </row>
    <row r="20" spans="1:17" ht="13.5" customHeight="1">
      <c r="A20" s="53"/>
      <c r="B20" s="41"/>
      <c r="C20" s="41"/>
      <c r="D20" s="52"/>
      <c r="E20" s="52"/>
      <c r="F20" s="52"/>
      <c r="G20" s="108"/>
      <c r="H20" s="108"/>
      <c r="I20" s="124"/>
      <c r="J20" s="38"/>
      <c r="K20" s="38"/>
      <c r="L20" s="88"/>
      <c r="M20" s="88"/>
      <c r="N20" s="88"/>
      <c r="O20" s="88"/>
      <c r="P20" s="110"/>
      <c r="Q20" s="45"/>
    </row>
    <row r="21" spans="1:17" ht="13.5" customHeight="1">
      <c r="A21" s="53"/>
      <c r="B21" s="41"/>
      <c r="C21" s="41"/>
      <c r="D21" s="52"/>
      <c r="E21" s="52"/>
      <c r="F21" s="52"/>
      <c r="G21" s="108"/>
      <c r="H21" s="108"/>
      <c r="I21" s="124"/>
      <c r="J21" s="108"/>
      <c r="K21" s="88"/>
      <c r="L21" s="88"/>
      <c r="M21" s="88"/>
      <c r="N21" s="88"/>
      <c r="O21" s="88"/>
      <c r="P21" s="110"/>
      <c r="Q21" s="45"/>
    </row>
    <row r="22" spans="1:17" ht="13.5" customHeight="1">
      <c r="A22" s="120"/>
      <c r="B22" s="121"/>
      <c r="C22" s="121"/>
      <c r="D22" s="121"/>
      <c r="E22" s="121"/>
      <c r="F22" s="121"/>
      <c r="G22" s="121"/>
      <c r="H22" s="121"/>
      <c r="I22" s="122"/>
      <c r="J22" s="122"/>
      <c r="K22" s="122"/>
      <c r="L22" s="122"/>
      <c r="M22" s="122"/>
      <c r="N22" s="122"/>
      <c r="O22" s="122"/>
      <c r="P22" s="46"/>
      <c r="Q22" s="45"/>
    </row>
    <row r="23" spans="1:17" ht="13.5" customHeight="1">
      <c r="A23" s="120"/>
      <c r="B23" s="121"/>
      <c r="C23" s="121"/>
      <c r="D23" s="121"/>
      <c r="E23" s="121"/>
      <c r="F23" s="121"/>
      <c r="G23" s="121"/>
      <c r="H23" s="121"/>
      <c r="I23" s="122"/>
      <c r="J23" s="122"/>
      <c r="K23" s="122"/>
      <c r="L23" s="122"/>
      <c r="M23" s="122"/>
      <c r="N23" s="122"/>
      <c r="O23" s="122"/>
      <c r="P23" s="46"/>
      <c r="Q23" s="45"/>
    </row>
    <row r="24" spans="1:16" ht="13.5" customHeight="1">
      <c r="A24" s="120"/>
      <c r="B24" s="121"/>
      <c r="C24" s="121"/>
      <c r="D24" s="121"/>
      <c r="E24" s="121"/>
      <c r="F24" s="121"/>
      <c r="G24" s="121"/>
      <c r="H24" s="121"/>
      <c r="I24" s="122"/>
      <c r="J24" s="122"/>
      <c r="K24" s="122"/>
      <c r="L24" s="122"/>
      <c r="M24" s="122"/>
      <c r="N24" s="122"/>
      <c r="O24" s="122"/>
      <c r="P24" s="46"/>
    </row>
    <row r="25" spans="1:17" ht="13.5" customHeight="1">
      <c r="A25" s="47"/>
      <c r="B25" s="121"/>
      <c r="C25" s="121"/>
      <c r="D25" s="121"/>
      <c r="E25" s="121"/>
      <c r="F25" s="121"/>
      <c r="G25" s="121"/>
      <c r="H25" s="121"/>
      <c r="I25" s="38"/>
      <c r="J25" s="38"/>
      <c r="K25" s="38"/>
      <c r="L25" s="38"/>
      <c r="M25" s="38"/>
      <c r="N25" s="38"/>
      <c r="O25" s="38"/>
      <c r="P25" s="48"/>
      <c r="Q25" s="45"/>
    </row>
    <row r="26" spans="1:17" ht="13.5" customHeight="1">
      <c r="A26" s="120"/>
      <c r="B26" s="121"/>
      <c r="C26" s="121"/>
      <c r="D26" s="121"/>
      <c r="E26" s="121"/>
      <c r="F26" s="121"/>
      <c r="G26" s="121"/>
      <c r="H26" s="121"/>
      <c r="I26" s="122"/>
      <c r="J26" s="122"/>
      <c r="K26" s="122"/>
      <c r="L26" s="122"/>
      <c r="M26" s="122"/>
      <c r="N26" s="122"/>
      <c r="O26" s="122"/>
      <c r="P26" s="46"/>
      <c r="Q26" s="45"/>
    </row>
    <row r="27" spans="1:17" ht="13.5" customHeight="1">
      <c r="A27" s="120"/>
      <c r="B27" s="121"/>
      <c r="C27" s="121"/>
      <c r="D27" s="121"/>
      <c r="E27" s="121"/>
      <c r="F27" s="121"/>
      <c r="G27" s="121"/>
      <c r="H27" s="121"/>
      <c r="I27" s="122"/>
      <c r="J27" s="122"/>
      <c r="K27" s="122"/>
      <c r="L27" s="122"/>
      <c r="M27" s="122"/>
      <c r="N27" s="122"/>
      <c r="O27" s="122"/>
      <c r="P27" s="46"/>
      <c r="Q27" s="45"/>
    </row>
    <row r="28" spans="1:16" ht="13.5" customHeight="1">
      <c r="A28" s="49"/>
      <c r="B28" s="128"/>
      <c r="C28" s="50"/>
      <c r="D28" s="122"/>
      <c r="E28" s="122"/>
      <c r="F28" s="122"/>
      <c r="G28" s="122"/>
      <c r="H28" s="122"/>
      <c r="I28" s="122"/>
      <c r="J28" s="122"/>
      <c r="K28" s="122"/>
      <c r="L28" s="122"/>
      <c r="M28" s="122"/>
      <c r="N28" s="122"/>
      <c r="O28" s="122"/>
      <c r="P28" s="129"/>
    </row>
    <row r="29" spans="1:17" ht="13.5" customHeight="1">
      <c r="A29" s="120"/>
      <c r="B29" s="121"/>
      <c r="C29" s="121"/>
      <c r="D29" s="121"/>
      <c r="E29" s="121"/>
      <c r="F29" s="121"/>
      <c r="G29" s="121"/>
      <c r="H29" s="121"/>
      <c r="I29" s="122"/>
      <c r="J29" s="122"/>
      <c r="K29" s="122"/>
      <c r="L29" s="122"/>
      <c r="M29" s="122"/>
      <c r="N29" s="122"/>
      <c r="O29" s="122"/>
      <c r="P29" s="46"/>
      <c r="Q29" s="45"/>
    </row>
    <row r="30" spans="1:17" ht="13.5" customHeight="1">
      <c r="A30" s="47"/>
      <c r="B30" s="121"/>
      <c r="C30" s="121"/>
      <c r="D30" s="121"/>
      <c r="E30" s="121"/>
      <c r="F30" s="121"/>
      <c r="G30" s="121"/>
      <c r="H30" s="121"/>
      <c r="I30" s="38"/>
      <c r="J30" s="38"/>
      <c r="K30" s="38"/>
      <c r="L30" s="38"/>
      <c r="M30" s="38"/>
      <c r="N30" s="38"/>
      <c r="O30" s="38"/>
      <c r="P30" s="48"/>
      <c r="Q30" s="45"/>
    </row>
    <row r="31" spans="1:16" ht="13.5" customHeight="1">
      <c r="A31" s="120"/>
      <c r="B31" s="121"/>
      <c r="C31" s="121"/>
      <c r="D31" s="121"/>
      <c r="E31" s="121"/>
      <c r="F31" s="121"/>
      <c r="G31" s="121"/>
      <c r="H31" s="121"/>
      <c r="I31" s="122"/>
      <c r="J31" s="122"/>
      <c r="K31" s="122"/>
      <c r="L31" s="122"/>
      <c r="M31" s="122"/>
      <c r="N31" s="122"/>
      <c r="O31" s="122"/>
      <c r="P31" s="46"/>
    </row>
    <row r="32" spans="1:17" ht="13.5" customHeight="1">
      <c r="A32" s="47"/>
      <c r="B32" s="121"/>
      <c r="C32" s="121"/>
      <c r="D32" s="121"/>
      <c r="E32" s="121"/>
      <c r="F32" s="121"/>
      <c r="G32" s="121"/>
      <c r="H32" s="121"/>
      <c r="I32" s="38"/>
      <c r="J32" s="38"/>
      <c r="K32" s="38"/>
      <c r="L32" s="38"/>
      <c r="M32" s="38"/>
      <c r="N32" s="38"/>
      <c r="O32" s="38"/>
      <c r="P32" s="48"/>
      <c r="Q32" s="45"/>
    </row>
    <row r="33" spans="1:17" ht="13.5" customHeight="1">
      <c r="A33" s="120"/>
      <c r="B33" s="121"/>
      <c r="C33" s="121"/>
      <c r="D33" s="121"/>
      <c r="E33" s="121"/>
      <c r="F33" s="121"/>
      <c r="G33" s="121"/>
      <c r="H33" s="121"/>
      <c r="I33" s="122"/>
      <c r="J33" s="122"/>
      <c r="K33" s="122"/>
      <c r="L33" s="122"/>
      <c r="M33" s="122"/>
      <c r="N33" s="122"/>
      <c r="O33" s="122"/>
      <c r="P33" s="46"/>
      <c r="Q33" s="45"/>
    </row>
    <row r="34" spans="1:17" ht="13.5" customHeight="1">
      <c r="A34" s="47"/>
      <c r="B34" s="121"/>
      <c r="C34" s="121"/>
      <c r="D34" s="121"/>
      <c r="E34" s="121"/>
      <c r="F34" s="121"/>
      <c r="G34" s="121"/>
      <c r="H34" s="121"/>
      <c r="I34" s="38"/>
      <c r="J34" s="38"/>
      <c r="K34" s="38"/>
      <c r="L34" s="38"/>
      <c r="M34" s="38"/>
      <c r="N34" s="38"/>
      <c r="O34" s="38"/>
      <c r="P34" s="48"/>
      <c r="Q34" s="45"/>
    </row>
    <row r="35" spans="1:17" ht="13.5" customHeight="1">
      <c r="A35" s="47"/>
      <c r="B35" s="121"/>
      <c r="C35" s="121"/>
      <c r="D35" s="121"/>
      <c r="E35" s="121"/>
      <c r="F35" s="121"/>
      <c r="G35" s="121"/>
      <c r="H35" s="121"/>
      <c r="I35" s="38"/>
      <c r="J35" s="38"/>
      <c r="K35" s="38"/>
      <c r="L35" s="38"/>
      <c r="M35" s="38"/>
      <c r="N35" s="38"/>
      <c r="O35" s="38"/>
      <c r="P35" s="48"/>
      <c r="Q35" s="45"/>
    </row>
    <row r="36" spans="1:17" ht="13.5" customHeight="1">
      <c r="A36" s="120"/>
      <c r="B36" s="121"/>
      <c r="C36" s="121"/>
      <c r="D36" s="121"/>
      <c r="E36" s="121"/>
      <c r="F36" s="121"/>
      <c r="G36" s="121"/>
      <c r="H36" s="121"/>
      <c r="I36" s="122"/>
      <c r="J36" s="122"/>
      <c r="K36" s="122"/>
      <c r="M36" s="122"/>
      <c r="N36" s="122"/>
      <c r="O36" s="122"/>
      <c r="P36" s="46"/>
      <c r="Q36" s="45"/>
    </row>
    <row r="37" spans="1:17" ht="13.5" customHeight="1">
      <c r="A37" s="120"/>
      <c r="B37" s="121"/>
      <c r="C37" s="121"/>
      <c r="D37" s="121"/>
      <c r="E37" s="121"/>
      <c r="F37" s="121"/>
      <c r="G37" s="121"/>
      <c r="H37" s="121"/>
      <c r="I37" s="122"/>
      <c r="J37" s="122"/>
      <c r="K37" s="122"/>
      <c r="L37" s="122"/>
      <c r="M37" s="122"/>
      <c r="N37" s="122"/>
      <c r="O37" s="122"/>
      <c r="P37" s="46"/>
      <c r="Q37" s="45"/>
    </row>
    <row r="38" spans="1:16" ht="13.5" customHeight="1">
      <c r="A38" s="47"/>
      <c r="B38" s="51"/>
      <c r="C38" s="51"/>
      <c r="D38" s="51"/>
      <c r="E38" s="51"/>
      <c r="F38" s="51"/>
      <c r="G38" s="51"/>
      <c r="H38" s="51"/>
      <c r="I38" s="38"/>
      <c r="J38" s="38"/>
      <c r="K38" s="38"/>
      <c r="L38" s="38"/>
      <c r="M38" s="38"/>
      <c r="N38" s="38"/>
      <c r="O38" s="38"/>
      <c r="P38" s="48"/>
    </row>
    <row r="39" spans="1:16" ht="13.5" customHeight="1">
      <c r="A39" s="49"/>
      <c r="B39" s="128"/>
      <c r="C39" s="50"/>
      <c r="D39" s="122"/>
      <c r="E39" s="122"/>
      <c r="F39" s="122"/>
      <c r="G39" s="122"/>
      <c r="H39" s="122"/>
      <c r="I39" s="122"/>
      <c r="J39" s="122"/>
      <c r="K39" s="122"/>
      <c r="L39" s="122"/>
      <c r="M39" s="122"/>
      <c r="N39" s="122"/>
      <c r="O39" s="122"/>
      <c r="P39" s="129"/>
    </row>
    <row r="40" spans="1:16" ht="13.5" customHeight="1">
      <c r="A40" s="47"/>
      <c r="B40" s="51"/>
      <c r="C40" s="51"/>
      <c r="D40" s="51"/>
      <c r="E40" s="51"/>
      <c r="F40" s="51"/>
      <c r="G40" s="51"/>
      <c r="H40" s="51"/>
      <c r="I40" s="38"/>
      <c r="J40" s="38"/>
      <c r="K40" s="38"/>
      <c r="L40" s="38"/>
      <c r="M40" s="38"/>
      <c r="N40" s="38"/>
      <c r="O40" s="38"/>
      <c r="P40" s="48"/>
    </row>
    <row r="41" spans="1:16" ht="13.5" customHeight="1">
      <c r="A41" s="47"/>
      <c r="B41" s="51"/>
      <c r="C41" s="51"/>
      <c r="D41" s="51"/>
      <c r="E41" s="51"/>
      <c r="F41" s="51"/>
      <c r="G41" s="51"/>
      <c r="H41" s="51"/>
      <c r="I41" s="38"/>
      <c r="J41" s="38"/>
      <c r="K41" s="38"/>
      <c r="L41" s="38"/>
      <c r="M41" s="38"/>
      <c r="N41" s="38"/>
      <c r="O41" s="38"/>
      <c r="P41" s="48"/>
    </row>
    <row r="42" spans="1:16" ht="13.5" customHeight="1">
      <c r="A42" s="120"/>
      <c r="B42" s="121"/>
      <c r="C42" s="121"/>
      <c r="D42" s="121"/>
      <c r="E42" s="121"/>
      <c r="F42" s="121"/>
      <c r="G42" s="121"/>
      <c r="H42" s="121"/>
      <c r="I42" s="122"/>
      <c r="J42" s="122"/>
      <c r="K42" s="122"/>
      <c r="L42" s="122"/>
      <c r="M42" s="122"/>
      <c r="N42" s="122"/>
      <c r="O42" s="122"/>
      <c r="P42" s="46"/>
    </row>
    <row r="43" spans="1:16" ht="13.5" customHeight="1">
      <c r="A43" s="120"/>
      <c r="B43" s="121"/>
      <c r="C43" s="121"/>
      <c r="D43" s="121"/>
      <c r="E43" s="121"/>
      <c r="F43" s="121"/>
      <c r="G43" s="121"/>
      <c r="H43" s="121"/>
      <c r="I43" s="122"/>
      <c r="J43" s="122"/>
      <c r="K43" s="122"/>
      <c r="L43" s="122"/>
      <c r="M43" s="122"/>
      <c r="N43" s="122"/>
      <c r="O43" s="122"/>
      <c r="P43" s="46"/>
    </row>
    <row r="44" spans="1:17" ht="13.5" customHeight="1">
      <c r="A44" s="47"/>
      <c r="B44" s="121"/>
      <c r="C44" s="121"/>
      <c r="D44" s="121"/>
      <c r="E44" s="121"/>
      <c r="F44" s="121"/>
      <c r="G44" s="121"/>
      <c r="H44" s="121"/>
      <c r="I44" s="38"/>
      <c r="J44" s="38"/>
      <c r="K44" s="38"/>
      <c r="L44" s="38"/>
      <c r="M44" s="38"/>
      <c r="N44" s="38"/>
      <c r="O44" s="38"/>
      <c r="P44" s="48"/>
      <c r="Q44" s="45"/>
    </row>
    <row r="45" spans="1:17" ht="13.5" customHeight="1">
      <c r="A45" s="120"/>
      <c r="B45" s="121"/>
      <c r="C45" s="121"/>
      <c r="D45" s="121"/>
      <c r="E45" s="121"/>
      <c r="F45" s="121"/>
      <c r="G45" s="121"/>
      <c r="H45" s="121"/>
      <c r="I45" s="122"/>
      <c r="J45" s="122"/>
      <c r="K45" s="122"/>
      <c r="L45" s="122"/>
      <c r="M45" s="122"/>
      <c r="N45" s="122"/>
      <c r="O45" s="122"/>
      <c r="P45" s="46"/>
      <c r="Q45" s="45"/>
    </row>
    <row r="46" spans="1:17" ht="13.5" customHeight="1">
      <c r="A46" s="47"/>
      <c r="B46" s="121"/>
      <c r="C46" s="121"/>
      <c r="D46" s="121"/>
      <c r="E46" s="121"/>
      <c r="F46" s="121"/>
      <c r="G46" s="121"/>
      <c r="H46" s="121"/>
      <c r="I46" s="38"/>
      <c r="J46" s="38"/>
      <c r="K46" s="38"/>
      <c r="L46" s="38"/>
      <c r="M46" s="38"/>
      <c r="N46" s="38"/>
      <c r="O46" s="38"/>
      <c r="P46" s="48"/>
      <c r="Q46" s="45"/>
    </row>
    <row r="47" spans="1:17" ht="13.5" customHeight="1">
      <c r="A47" s="43"/>
      <c r="B47" s="41"/>
      <c r="C47" s="41"/>
      <c r="D47" s="41"/>
      <c r="E47" s="41"/>
      <c r="F47" s="41"/>
      <c r="G47" s="41"/>
      <c r="H47" s="52"/>
      <c r="I47" s="124"/>
      <c r="J47" s="41"/>
      <c r="K47" s="124"/>
      <c r="L47" s="41"/>
      <c r="M47" s="41"/>
      <c r="N47" s="41"/>
      <c r="O47" s="52"/>
      <c r="P47" s="90"/>
      <c r="Q47" s="42"/>
    </row>
    <row r="48" spans="1:17" ht="13.5" customHeight="1">
      <c r="A48" s="53"/>
      <c r="B48" s="41"/>
      <c r="C48" s="41"/>
      <c r="D48" s="52"/>
      <c r="E48" s="52"/>
      <c r="F48" s="52"/>
      <c r="G48" s="111"/>
      <c r="H48" s="111"/>
      <c r="I48" s="130"/>
      <c r="J48" s="107"/>
      <c r="K48" s="41"/>
      <c r="L48" s="107"/>
      <c r="M48" s="131"/>
      <c r="N48" s="132"/>
      <c r="O48" s="124"/>
      <c r="P48" s="91"/>
      <c r="Q48" s="40"/>
    </row>
    <row r="49" spans="1:17" ht="13.5" customHeight="1">
      <c r="A49" s="53"/>
      <c r="B49" s="41"/>
      <c r="C49" s="41"/>
      <c r="D49" s="52"/>
      <c r="E49" s="52"/>
      <c r="F49" s="52"/>
      <c r="G49" s="108"/>
      <c r="H49" s="108"/>
      <c r="I49" s="124"/>
      <c r="J49" s="41"/>
      <c r="K49" s="124"/>
      <c r="L49" s="41"/>
      <c r="M49" s="41"/>
      <c r="N49" s="41"/>
      <c r="O49" s="52"/>
      <c r="P49" s="90"/>
      <c r="Q49" s="40"/>
    </row>
    <row r="50" spans="1:17" ht="13.5" customHeight="1">
      <c r="A50" s="53"/>
      <c r="B50" s="41"/>
      <c r="C50" s="41"/>
      <c r="D50" s="52"/>
      <c r="E50" s="52"/>
      <c r="F50" s="52"/>
      <c r="G50" s="108"/>
      <c r="H50" s="108"/>
      <c r="I50" s="124"/>
      <c r="J50" s="107"/>
      <c r="K50" s="41"/>
      <c r="L50" s="107"/>
      <c r="M50" s="131"/>
      <c r="N50" s="132"/>
      <c r="O50" s="124"/>
      <c r="P50" s="91"/>
      <c r="Q50" s="40"/>
    </row>
    <row r="51" spans="1:17" ht="13.5" customHeight="1" thickBot="1">
      <c r="A51" s="83"/>
      <c r="B51" s="84"/>
      <c r="C51" s="84"/>
      <c r="D51" s="85"/>
      <c r="E51" s="85"/>
      <c r="F51" s="85"/>
      <c r="G51" s="113"/>
      <c r="H51" s="113"/>
      <c r="I51" s="133"/>
      <c r="J51" s="84"/>
      <c r="K51" s="133"/>
      <c r="L51" s="84"/>
      <c r="M51" s="84"/>
      <c r="N51" s="84"/>
      <c r="O51" s="113"/>
      <c r="P51" s="92"/>
      <c r="Q51" s="40"/>
    </row>
    <row r="52" spans="1:17" ht="18" customHeight="1">
      <c r="A52" s="82" t="str">
        <f>("　危険度総合評価：［ "&amp;VLOOKUP($R$1,'○一覧表'!$A$3:$X$511,6)&amp;VLOOKUP($R$1,'○一覧表'!$A$3:$X$511,7)&amp;" ］ ")</f>
        <v>　危険度総合評価：［ B3 ］ </v>
      </c>
      <c r="B52" s="60"/>
      <c r="C52" s="60"/>
      <c r="D52" s="60"/>
      <c r="E52" s="60"/>
      <c r="F52" s="60"/>
      <c r="G52" s="61"/>
      <c r="H52" s="98"/>
      <c r="I52" s="94" t="s">
        <v>28</v>
      </c>
      <c r="J52" s="127"/>
      <c r="K52" s="105"/>
      <c r="L52" s="134"/>
      <c r="M52" s="135"/>
      <c r="N52" s="136"/>
      <c r="O52" s="136"/>
      <c r="P52" s="97"/>
      <c r="Q52" s="40"/>
    </row>
    <row r="53" spans="1:17" ht="18" customHeight="1">
      <c r="A53" s="86" t="str">
        <f>("　石の安定状態：　"&amp;VLOOKUP($R$1,'○一覧表'!$A$3:$AY$414,33))</f>
        <v>　石の安定状態：　やや不安定</v>
      </c>
      <c r="B53" s="121"/>
      <c r="C53" s="121"/>
      <c r="D53" s="121"/>
      <c r="E53" s="121"/>
      <c r="F53" s="121"/>
      <c r="G53" s="137"/>
      <c r="H53" s="99"/>
      <c r="I53" s="114"/>
      <c r="J53" s="260" t="str">
        <f>VLOOKUP($R$1,'○一覧表'!$A$3:$X$414,23)</f>
        <v>尾根部露岩からの大径転石が崖面端部でやや不安定な状態で滞留している。</v>
      </c>
      <c r="K53" s="248"/>
      <c r="L53" s="248"/>
      <c r="M53" s="248"/>
      <c r="N53" s="248"/>
      <c r="O53" s="248"/>
      <c r="P53" s="73"/>
      <c r="Q53" s="45"/>
    </row>
    <row r="54" spans="1:17" ht="18" customHeight="1">
      <c r="A54" s="81" t="s">
        <v>5</v>
      </c>
      <c r="B54" s="138"/>
      <c r="C54" s="44"/>
      <c r="D54" s="62"/>
      <c r="E54" s="62"/>
      <c r="F54" s="62"/>
      <c r="G54" s="108"/>
      <c r="H54" s="108"/>
      <c r="I54" s="95"/>
      <c r="J54" s="248"/>
      <c r="K54" s="248"/>
      <c r="L54" s="248"/>
      <c r="M54" s="248"/>
      <c r="N54" s="248"/>
      <c r="O54" s="248"/>
      <c r="P54" s="73"/>
      <c r="Q54" s="40"/>
    </row>
    <row r="55" spans="1:17" ht="15" customHeight="1">
      <c r="A55" s="115"/>
      <c r="B55" s="247" t="str">
        <f>VLOOKUP($R$1,'○一覧表'!$A$3:$X$414,24)</f>
        <v>防護工で対応</v>
      </c>
      <c r="C55" s="248"/>
      <c r="D55" s="248"/>
      <c r="E55" s="248"/>
      <c r="F55" s="248"/>
      <c r="G55" s="248"/>
      <c r="H55" s="93"/>
      <c r="I55" s="95"/>
      <c r="J55" s="248"/>
      <c r="K55" s="248"/>
      <c r="L55" s="248"/>
      <c r="M55" s="248"/>
      <c r="N55" s="248"/>
      <c r="O55" s="248"/>
      <c r="P55" s="73"/>
      <c r="Q55" s="40"/>
    </row>
    <row r="56" spans="1:17" ht="15" customHeight="1">
      <c r="A56" s="123"/>
      <c r="B56" s="248"/>
      <c r="C56" s="248"/>
      <c r="D56" s="248"/>
      <c r="E56" s="248"/>
      <c r="F56" s="248"/>
      <c r="G56" s="248"/>
      <c r="H56" s="93"/>
      <c r="I56" s="96"/>
      <c r="J56" s="248"/>
      <c r="K56" s="248"/>
      <c r="L56" s="248"/>
      <c r="M56" s="248"/>
      <c r="N56" s="248"/>
      <c r="O56" s="248"/>
      <c r="P56" s="73"/>
      <c r="Q56" s="40"/>
    </row>
    <row r="57" spans="1:17" ht="15" customHeight="1">
      <c r="A57" s="123"/>
      <c r="B57" s="248"/>
      <c r="C57" s="248"/>
      <c r="D57" s="248"/>
      <c r="E57" s="248"/>
      <c r="F57" s="248"/>
      <c r="G57" s="248"/>
      <c r="H57" s="93"/>
      <c r="I57" s="96"/>
      <c r="J57" s="248"/>
      <c r="K57" s="248"/>
      <c r="L57" s="248"/>
      <c r="M57" s="248"/>
      <c r="N57" s="248"/>
      <c r="O57" s="248"/>
      <c r="P57" s="73"/>
      <c r="Q57" s="40"/>
    </row>
    <row r="58" spans="1:17" ht="13.5" customHeight="1" thickBot="1">
      <c r="A58" s="139"/>
      <c r="B58" s="84"/>
      <c r="C58" s="84"/>
      <c r="D58" s="116"/>
      <c r="E58" s="116"/>
      <c r="F58" s="116"/>
      <c r="G58" s="116"/>
      <c r="H58" s="113"/>
      <c r="I58" s="117"/>
      <c r="J58" s="100"/>
      <c r="K58" s="100"/>
      <c r="L58" s="100"/>
      <c r="M58" s="100"/>
      <c r="N58" s="100"/>
      <c r="O58" s="140"/>
      <c r="P58" s="74"/>
      <c r="Q58" s="40"/>
    </row>
  </sheetData>
  <sheetProtection/>
  <mergeCells count="30">
    <mergeCell ref="G2:J2"/>
    <mergeCell ref="K2:M2"/>
    <mergeCell ref="L3:N3"/>
    <mergeCell ref="A2:B2"/>
    <mergeCell ref="A3:C3"/>
    <mergeCell ref="D3:E3"/>
    <mergeCell ref="N2:P2"/>
    <mergeCell ref="O3:P3"/>
    <mergeCell ref="F3:I3"/>
    <mergeCell ref="J3:K3"/>
    <mergeCell ref="J7:K7"/>
    <mergeCell ref="N6:P6"/>
    <mergeCell ref="L5:M5"/>
    <mergeCell ref="A4:C4"/>
    <mergeCell ref="D4:E4"/>
    <mergeCell ref="F4:I4"/>
    <mergeCell ref="O5:P5"/>
    <mergeCell ref="L4:N4"/>
    <mergeCell ref="O4:P4"/>
    <mergeCell ref="J5:K5"/>
    <mergeCell ref="C2:D2"/>
    <mergeCell ref="E2:F2"/>
    <mergeCell ref="J4:K4"/>
    <mergeCell ref="B55:G57"/>
    <mergeCell ref="A5:E5"/>
    <mergeCell ref="F5:I5"/>
    <mergeCell ref="A6:B6"/>
    <mergeCell ref="C6:J6"/>
    <mergeCell ref="J53:O57"/>
    <mergeCell ref="K6:M6"/>
  </mergeCells>
  <printOptions/>
  <pageMargins left="0.984251968503937" right="0.3937007874015748" top="0.53" bottom="0.4724409448818898" header="0.4" footer="0.275590551181102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Y58"/>
  <sheetViews>
    <sheetView view="pageBreakPreview" zoomScaleSheetLayoutView="100" workbookViewId="0" topLeftCell="A1">
      <selection activeCell="H22" sqref="H21:H22"/>
    </sheetView>
  </sheetViews>
  <sheetFormatPr defaultColWidth="11.75390625" defaultRowHeight="13.5"/>
  <cols>
    <col min="1" max="1" width="4.50390625" style="31" customWidth="1"/>
    <col min="2" max="2" width="9.625" style="31" customWidth="1"/>
    <col min="3" max="3" width="5.125" style="31" customWidth="1"/>
    <col min="4" max="4" width="5.00390625" style="31" customWidth="1"/>
    <col min="5" max="5" width="4.125" style="31" customWidth="1"/>
    <col min="6" max="6" width="5.00390625" style="31" customWidth="1"/>
    <col min="7" max="7" width="3.75390625" style="31" customWidth="1"/>
    <col min="8" max="8" width="4.875" style="31" customWidth="1"/>
    <col min="9" max="9" width="4.625" style="31" customWidth="1"/>
    <col min="10" max="10" width="3.625" style="31" customWidth="1"/>
    <col min="11" max="11" width="7.25390625" style="31" customWidth="1"/>
    <col min="12" max="12" width="6.25390625" style="31" customWidth="1"/>
    <col min="13" max="13" width="7.00390625" style="31" customWidth="1"/>
    <col min="14" max="14" width="8.625" style="31" customWidth="1"/>
    <col min="15" max="15" width="5.125" style="31" customWidth="1"/>
    <col min="16" max="17" width="4.625" style="31" customWidth="1"/>
    <col min="18" max="18" width="11.25390625" style="31" customWidth="1"/>
    <col min="19" max="16384" width="11.75390625" style="31" customWidth="1"/>
  </cols>
  <sheetData>
    <row r="1" spans="1:19" s="29" customFormat="1" ht="21" customHeight="1" thickBot="1">
      <c r="A1" s="77"/>
      <c r="B1" s="26"/>
      <c r="C1" s="26"/>
      <c r="D1" s="27"/>
      <c r="E1" s="27"/>
      <c r="F1" s="27" t="s">
        <v>47</v>
      </c>
      <c r="G1" s="27"/>
      <c r="H1" s="26"/>
      <c r="I1" s="26"/>
      <c r="J1" s="26"/>
      <c r="K1" s="26"/>
      <c r="L1" s="103"/>
      <c r="M1" s="103"/>
      <c r="N1" s="103"/>
      <c r="O1" s="26"/>
      <c r="P1" s="101"/>
      <c r="Q1" s="28"/>
      <c r="R1" s="63"/>
      <c r="S1" s="63"/>
    </row>
    <row r="2" spans="1:19" ht="18.75" customHeight="1">
      <c r="A2" s="288" t="s">
        <v>34</v>
      </c>
      <c r="B2" s="243"/>
      <c r="C2" s="242"/>
      <c r="D2" s="243"/>
      <c r="E2" s="244" t="s">
        <v>2</v>
      </c>
      <c r="F2" s="243"/>
      <c r="G2" s="282"/>
      <c r="H2" s="283"/>
      <c r="I2" s="283"/>
      <c r="J2" s="243"/>
      <c r="K2" s="284" t="s">
        <v>35</v>
      </c>
      <c r="L2" s="285"/>
      <c r="M2" s="286"/>
      <c r="N2" s="283" t="s">
        <v>58</v>
      </c>
      <c r="O2" s="290"/>
      <c r="P2" s="291"/>
      <c r="Q2" s="30"/>
      <c r="R2" s="64"/>
      <c r="S2" s="65"/>
    </row>
    <row r="3" spans="1:19" ht="18" customHeight="1">
      <c r="A3" s="249" t="s">
        <v>3</v>
      </c>
      <c r="B3" s="270"/>
      <c r="C3" s="289"/>
      <c r="D3" s="278" t="s">
        <v>53</v>
      </c>
      <c r="E3" s="271"/>
      <c r="F3" s="292" t="s">
        <v>38</v>
      </c>
      <c r="G3" s="270"/>
      <c r="H3" s="270"/>
      <c r="I3" s="271"/>
      <c r="J3" s="245" t="s">
        <v>53</v>
      </c>
      <c r="K3" s="246"/>
      <c r="L3" s="280" t="s">
        <v>39</v>
      </c>
      <c r="M3" s="287"/>
      <c r="N3" s="271"/>
      <c r="O3" s="245" t="s">
        <v>53</v>
      </c>
      <c r="P3" s="276"/>
      <c r="Q3" s="32"/>
      <c r="R3" s="66"/>
      <c r="S3" s="67"/>
    </row>
    <row r="4" spans="1:25" ht="18" customHeight="1">
      <c r="A4" s="249" t="s">
        <v>40</v>
      </c>
      <c r="B4" s="270"/>
      <c r="C4" s="271"/>
      <c r="D4" s="272" t="s">
        <v>53</v>
      </c>
      <c r="E4" s="271"/>
      <c r="F4" s="273" t="s">
        <v>41</v>
      </c>
      <c r="G4" s="274"/>
      <c r="H4" s="274"/>
      <c r="I4" s="271"/>
      <c r="J4" s="245" t="s">
        <v>54</v>
      </c>
      <c r="K4" s="246"/>
      <c r="L4" s="273" t="s">
        <v>42</v>
      </c>
      <c r="M4" s="274"/>
      <c r="N4" s="277"/>
      <c r="O4" s="278" t="s">
        <v>54</v>
      </c>
      <c r="P4" s="279"/>
      <c r="Q4" s="32"/>
      <c r="R4" s="66"/>
      <c r="S4" s="67"/>
      <c r="T4" s="33"/>
      <c r="U4" s="33"/>
      <c r="V4" s="34"/>
      <c r="W4" s="119"/>
      <c r="X4" s="119"/>
      <c r="Y4" s="119"/>
    </row>
    <row r="5" spans="1:25" ht="18" customHeight="1">
      <c r="A5" s="249" t="s">
        <v>33</v>
      </c>
      <c r="B5" s="250"/>
      <c r="C5" s="250"/>
      <c r="D5" s="250"/>
      <c r="E5" s="251"/>
      <c r="F5" s="252" t="str">
        <f>"　　×　　　×　　　m"</f>
        <v>　　×　　　×　　　m</v>
      </c>
      <c r="G5" s="253"/>
      <c r="H5" s="253"/>
      <c r="I5" s="254"/>
      <c r="J5" s="280" t="s">
        <v>43</v>
      </c>
      <c r="K5" s="281"/>
      <c r="L5" s="269" t="s">
        <v>55</v>
      </c>
      <c r="M5" s="254"/>
      <c r="N5" s="35" t="s">
        <v>44</v>
      </c>
      <c r="O5" s="275" t="s">
        <v>56</v>
      </c>
      <c r="P5" s="276"/>
      <c r="Q5" s="36"/>
      <c r="R5" s="66"/>
      <c r="S5" s="67"/>
      <c r="T5" s="37"/>
      <c r="U5" s="38"/>
      <c r="V5" s="38"/>
      <c r="W5" s="38"/>
      <c r="X5" s="39"/>
      <c r="Y5" s="39"/>
    </row>
    <row r="6" spans="1:23" ht="18" customHeight="1" thickBot="1">
      <c r="A6" s="255" t="s">
        <v>4</v>
      </c>
      <c r="B6" s="256"/>
      <c r="C6" s="257"/>
      <c r="D6" s="258"/>
      <c r="E6" s="258"/>
      <c r="F6" s="258"/>
      <c r="G6" s="258"/>
      <c r="H6" s="258"/>
      <c r="I6" s="258"/>
      <c r="J6" s="259"/>
      <c r="K6" s="261" t="s">
        <v>45</v>
      </c>
      <c r="L6" s="262"/>
      <c r="M6" s="263"/>
      <c r="N6" s="266" t="s">
        <v>57</v>
      </c>
      <c r="O6" s="267"/>
      <c r="P6" s="268"/>
      <c r="Q6" s="40"/>
      <c r="R6" s="66"/>
      <c r="S6" s="67"/>
      <c r="T6" s="38"/>
      <c r="U6" s="38"/>
      <c r="V6" s="38"/>
      <c r="W6" s="38"/>
    </row>
    <row r="7" spans="1:24" ht="13.5" customHeight="1">
      <c r="A7" s="104"/>
      <c r="B7" s="79"/>
      <c r="C7" s="105"/>
      <c r="D7" s="105"/>
      <c r="E7" s="106"/>
      <c r="F7" s="106"/>
      <c r="G7" s="106"/>
      <c r="H7" s="106"/>
      <c r="I7" s="106"/>
      <c r="J7" s="264"/>
      <c r="K7" s="265"/>
      <c r="L7" s="79"/>
      <c r="M7" s="79"/>
      <c r="N7" s="79"/>
      <c r="O7" s="79"/>
      <c r="P7" s="80"/>
      <c r="Q7" s="36"/>
      <c r="R7" s="41"/>
      <c r="S7" s="119"/>
      <c r="T7" s="41"/>
      <c r="U7" s="33"/>
      <c r="V7" s="33"/>
      <c r="W7" s="41"/>
      <c r="X7" s="41"/>
    </row>
    <row r="8" spans="1:17" ht="13.5" customHeight="1">
      <c r="A8" s="120"/>
      <c r="B8" s="121"/>
      <c r="C8" s="121"/>
      <c r="D8" s="121"/>
      <c r="E8" s="121"/>
      <c r="F8" s="121"/>
      <c r="G8" s="121"/>
      <c r="H8" s="121"/>
      <c r="I8" s="122"/>
      <c r="J8" s="122"/>
      <c r="K8" s="122"/>
      <c r="L8" s="122"/>
      <c r="M8" s="122"/>
      <c r="N8" s="122"/>
      <c r="O8" s="122"/>
      <c r="P8" s="46"/>
      <c r="Q8" s="45"/>
    </row>
    <row r="9" spans="1:17" ht="13.5" customHeight="1">
      <c r="A9" s="47"/>
      <c r="B9" s="121"/>
      <c r="C9" s="121"/>
      <c r="D9" s="121"/>
      <c r="E9" s="121"/>
      <c r="F9" s="121"/>
      <c r="G9" s="121"/>
      <c r="H9" s="121"/>
      <c r="I9" s="38"/>
      <c r="J9" s="38"/>
      <c r="K9" s="38"/>
      <c r="L9" s="38"/>
      <c r="M9" s="38"/>
      <c r="N9" s="38"/>
      <c r="O9" s="38"/>
      <c r="P9" s="48"/>
      <c r="Q9" s="45"/>
    </row>
    <row r="10" spans="1:16" ht="13.5" customHeight="1">
      <c r="A10" s="120"/>
      <c r="B10" s="121"/>
      <c r="C10" s="121"/>
      <c r="D10" s="121"/>
      <c r="E10" s="121"/>
      <c r="F10" s="121"/>
      <c r="G10" s="121"/>
      <c r="H10" s="121"/>
      <c r="I10" s="122"/>
      <c r="J10" s="122"/>
      <c r="K10" s="122"/>
      <c r="L10" s="122"/>
      <c r="M10" s="122"/>
      <c r="N10" s="122"/>
      <c r="O10" s="122"/>
      <c r="P10" s="46"/>
    </row>
    <row r="11" spans="1:17" ht="13.5" customHeight="1">
      <c r="A11" s="47"/>
      <c r="B11" s="121"/>
      <c r="C11" s="121"/>
      <c r="D11" s="121"/>
      <c r="E11" s="121"/>
      <c r="F11" s="121"/>
      <c r="G11" s="121"/>
      <c r="H11" s="121"/>
      <c r="I11" s="38"/>
      <c r="J11" s="38"/>
      <c r="K11" s="38"/>
      <c r="L11" s="38"/>
      <c r="M11" s="38"/>
      <c r="N11" s="38"/>
      <c r="O11" s="38"/>
      <c r="P11" s="48"/>
      <c r="Q11" s="45"/>
    </row>
    <row r="12" spans="1:17" ht="13.5" customHeight="1">
      <c r="A12" s="120"/>
      <c r="B12" s="121"/>
      <c r="C12" s="121"/>
      <c r="D12" s="121"/>
      <c r="E12" s="121"/>
      <c r="F12" s="121"/>
      <c r="G12" s="121"/>
      <c r="H12" s="121"/>
      <c r="I12" s="122"/>
      <c r="J12" s="122"/>
      <c r="K12" s="122"/>
      <c r="L12" s="122"/>
      <c r="M12" s="122"/>
      <c r="N12" s="122"/>
      <c r="O12" s="122"/>
      <c r="P12" s="46"/>
      <c r="Q12" s="45"/>
    </row>
    <row r="13" spans="1:17" ht="13.5" customHeight="1">
      <c r="A13" s="47"/>
      <c r="B13" s="121"/>
      <c r="C13" s="121"/>
      <c r="D13" s="121"/>
      <c r="E13" s="121"/>
      <c r="F13" s="121"/>
      <c r="G13" s="121"/>
      <c r="H13" s="121"/>
      <c r="I13" s="38"/>
      <c r="J13" s="38"/>
      <c r="K13" s="38"/>
      <c r="L13" s="38"/>
      <c r="M13" s="38"/>
      <c r="N13" s="38"/>
      <c r="O13" s="38"/>
      <c r="P13" s="48"/>
      <c r="Q13" s="45"/>
    </row>
    <row r="14" spans="1:16" ht="13.5" customHeight="1">
      <c r="A14" s="120"/>
      <c r="B14" s="121"/>
      <c r="C14" s="121"/>
      <c r="D14" s="121"/>
      <c r="E14" s="121"/>
      <c r="F14" s="121"/>
      <c r="G14" s="121"/>
      <c r="H14" s="121"/>
      <c r="I14" s="122"/>
      <c r="J14" s="122"/>
      <c r="K14" s="122"/>
      <c r="L14" s="122"/>
      <c r="M14" s="122"/>
      <c r="N14" s="122"/>
      <c r="O14" s="122"/>
      <c r="P14" s="46"/>
    </row>
    <row r="15" spans="1:17" ht="13.5" customHeight="1">
      <c r="A15" s="123"/>
      <c r="B15" s="41"/>
      <c r="C15" s="41"/>
      <c r="D15" s="107"/>
      <c r="E15" s="107"/>
      <c r="F15" s="107"/>
      <c r="G15" s="107"/>
      <c r="H15" s="108"/>
      <c r="I15" s="124"/>
      <c r="J15" s="109"/>
      <c r="K15" s="87"/>
      <c r="L15" s="87"/>
      <c r="M15" s="87"/>
      <c r="N15" s="87"/>
      <c r="O15" s="87"/>
      <c r="P15" s="125"/>
      <c r="Q15" s="40"/>
    </row>
    <row r="16" spans="1:17" ht="13.5" customHeight="1">
      <c r="A16" s="123"/>
      <c r="B16" s="41"/>
      <c r="C16" s="41"/>
      <c r="D16" s="107"/>
      <c r="E16" s="107"/>
      <c r="F16" s="107"/>
      <c r="G16" s="107"/>
      <c r="H16" s="108"/>
      <c r="I16" s="124"/>
      <c r="J16" s="107"/>
      <c r="K16" s="87"/>
      <c r="L16" s="87"/>
      <c r="M16" s="87"/>
      <c r="N16" s="87"/>
      <c r="O16" s="87"/>
      <c r="P16" s="110"/>
      <c r="Q16" s="40"/>
    </row>
    <row r="17" spans="1:17" ht="13.5" customHeight="1">
      <c r="A17" s="43"/>
      <c r="B17" s="41"/>
      <c r="C17" s="41"/>
      <c r="D17" s="41"/>
      <c r="E17" s="41"/>
      <c r="F17" s="41"/>
      <c r="G17" s="41"/>
      <c r="H17" s="52"/>
      <c r="I17" s="124"/>
      <c r="J17" s="41"/>
      <c r="K17" s="87"/>
      <c r="L17" s="87"/>
      <c r="M17" s="87"/>
      <c r="N17" s="87"/>
      <c r="O17" s="87"/>
      <c r="P17" s="110"/>
      <c r="Q17" s="36"/>
    </row>
    <row r="18" spans="1:17" ht="13.5" customHeight="1">
      <c r="A18" s="53"/>
      <c r="B18" s="41"/>
      <c r="C18" s="41"/>
      <c r="D18" s="52"/>
      <c r="E18" s="52"/>
      <c r="F18" s="52"/>
      <c r="G18" s="111"/>
      <c r="H18" s="112"/>
      <c r="I18" s="126"/>
      <c r="J18" s="41"/>
      <c r="K18" s="87"/>
      <c r="L18" s="87"/>
      <c r="M18" s="87"/>
      <c r="N18" s="87"/>
      <c r="O18" s="87"/>
      <c r="P18" s="110"/>
      <c r="Q18" s="45"/>
    </row>
    <row r="19" spans="1:17" ht="13.5" customHeight="1">
      <c r="A19" s="53"/>
      <c r="B19" s="41"/>
      <c r="C19" s="41"/>
      <c r="D19" s="52"/>
      <c r="E19" s="52"/>
      <c r="F19" s="52"/>
      <c r="G19" s="108"/>
      <c r="H19" s="108"/>
      <c r="I19" s="124"/>
      <c r="J19" s="38"/>
      <c r="K19" s="38"/>
      <c r="L19" s="127"/>
      <c r="M19" s="127"/>
      <c r="N19" s="127"/>
      <c r="O19" s="127"/>
      <c r="P19" s="110"/>
      <c r="Q19" s="45"/>
    </row>
    <row r="20" spans="1:17" ht="13.5" customHeight="1">
      <c r="A20" s="53"/>
      <c r="B20" s="41"/>
      <c r="C20" s="41"/>
      <c r="D20" s="52"/>
      <c r="E20" s="52"/>
      <c r="F20" s="52"/>
      <c r="G20" s="108"/>
      <c r="H20" s="108"/>
      <c r="I20" s="124"/>
      <c r="J20" s="38"/>
      <c r="K20" s="38"/>
      <c r="L20" s="88"/>
      <c r="M20" s="88"/>
      <c r="N20" s="88"/>
      <c r="O20" s="88"/>
      <c r="P20" s="110"/>
      <c r="Q20" s="45"/>
    </row>
    <row r="21" spans="1:17" ht="13.5" customHeight="1">
      <c r="A21" s="53"/>
      <c r="B21" s="41"/>
      <c r="C21" s="41"/>
      <c r="D21" s="52"/>
      <c r="E21" s="52"/>
      <c r="F21" s="52"/>
      <c r="G21" s="108"/>
      <c r="H21" s="108"/>
      <c r="I21" s="124"/>
      <c r="J21" s="108"/>
      <c r="K21" s="88"/>
      <c r="L21" s="88"/>
      <c r="M21" s="88"/>
      <c r="N21" s="88"/>
      <c r="O21" s="88"/>
      <c r="P21" s="110"/>
      <c r="Q21" s="45"/>
    </row>
    <row r="22" spans="1:17" ht="13.5" customHeight="1">
      <c r="A22" s="120"/>
      <c r="B22" s="121"/>
      <c r="C22" s="121"/>
      <c r="D22" s="121"/>
      <c r="E22" s="121"/>
      <c r="F22" s="121"/>
      <c r="G22" s="121"/>
      <c r="H22" s="121"/>
      <c r="I22" s="122"/>
      <c r="J22" s="122"/>
      <c r="K22" s="122"/>
      <c r="L22" s="122"/>
      <c r="M22" s="122"/>
      <c r="N22" s="122"/>
      <c r="O22" s="122"/>
      <c r="P22" s="46"/>
      <c r="Q22" s="45"/>
    </row>
    <row r="23" spans="1:17" ht="13.5" customHeight="1">
      <c r="A23" s="120"/>
      <c r="B23" s="121"/>
      <c r="C23" s="121"/>
      <c r="D23" s="121"/>
      <c r="E23" s="121"/>
      <c r="F23" s="121"/>
      <c r="G23" s="121"/>
      <c r="H23" s="121"/>
      <c r="I23" s="122"/>
      <c r="J23" s="122"/>
      <c r="K23" s="122"/>
      <c r="L23" s="122"/>
      <c r="M23" s="122"/>
      <c r="N23" s="122"/>
      <c r="O23" s="122"/>
      <c r="P23" s="46"/>
      <c r="Q23" s="45"/>
    </row>
    <row r="24" spans="1:16" ht="13.5" customHeight="1">
      <c r="A24" s="120"/>
      <c r="B24" s="121"/>
      <c r="C24" s="121"/>
      <c r="D24" s="121"/>
      <c r="E24" s="121"/>
      <c r="F24" s="121"/>
      <c r="G24" s="121"/>
      <c r="H24" s="121"/>
      <c r="I24" s="122"/>
      <c r="J24" s="122"/>
      <c r="K24" s="122"/>
      <c r="L24" s="122"/>
      <c r="M24" s="122"/>
      <c r="N24" s="122"/>
      <c r="O24" s="122"/>
      <c r="P24" s="46"/>
    </row>
    <row r="25" spans="1:17" ht="13.5" customHeight="1">
      <c r="A25" s="47"/>
      <c r="B25" s="121"/>
      <c r="C25" s="121"/>
      <c r="D25" s="121"/>
      <c r="E25" s="121"/>
      <c r="F25" s="121"/>
      <c r="G25" s="121"/>
      <c r="H25" s="121"/>
      <c r="I25" s="38"/>
      <c r="J25" s="38"/>
      <c r="K25" s="38"/>
      <c r="L25" s="38"/>
      <c r="M25" s="38"/>
      <c r="N25" s="38"/>
      <c r="O25" s="38"/>
      <c r="P25" s="48"/>
      <c r="Q25" s="45"/>
    </row>
    <row r="26" spans="1:17" ht="13.5" customHeight="1">
      <c r="A26" s="120"/>
      <c r="B26" s="121"/>
      <c r="C26" s="121"/>
      <c r="D26" s="121"/>
      <c r="E26" s="121"/>
      <c r="F26" s="121"/>
      <c r="G26" s="121"/>
      <c r="H26" s="121"/>
      <c r="I26" s="122"/>
      <c r="J26" s="122"/>
      <c r="K26" s="122"/>
      <c r="L26" s="122"/>
      <c r="M26" s="122"/>
      <c r="N26" s="122"/>
      <c r="O26" s="122"/>
      <c r="P26" s="46"/>
      <c r="Q26" s="45"/>
    </row>
    <row r="27" spans="1:17" ht="13.5" customHeight="1">
      <c r="A27" s="120"/>
      <c r="B27" s="121"/>
      <c r="C27" s="121"/>
      <c r="D27" s="121"/>
      <c r="E27" s="121"/>
      <c r="F27" s="121"/>
      <c r="G27" s="121"/>
      <c r="H27" s="121"/>
      <c r="I27" s="122"/>
      <c r="J27" s="122"/>
      <c r="K27" s="122"/>
      <c r="L27" s="122"/>
      <c r="M27" s="122"/>
      <c r="N27" s="122"/>
      <c r="O27" s="122"/>
      <c r="P27" s="46"/>
      <c r="Q27" s="45"/>
    </row>
    <row r="28" spans="1:16" ht="13.5" customHeight="1">
      <c r="A28" s="49"/>
      <c r="B28" s="128"/>
      <c r="C28" s="50"/>
      <c r="D28" s="122"/>
      <c r="E28" s="122"/>
      <c r="F28" s="122"/>
      <c r="G28" s="122"/>
      <c r="H28" s="122"/>
      <c r="I28" s="122"/>
      <c r="J28" s="122"/>
      <c r="K28" s="122"/>
      <c r="L28" s="122"/>
      <c r="M28" s="122"/>
      <c r="N28" s="122"/>
      <c r="O28" s="122"/>
      <c r="P28" s="129"/>
    </row>
    <row r="29" spans="1:17" ht="13.5" customHeight="1">
      <c r="A29" s="120"/>
      <c r="B29" s="121"/>
      <c r="C29" s="121"/>
      <c r="D29" s="121"/>
      <c r="E29" s="121"/>
      <c r="F29" s="121"/>
      <c r="G29" s="121"/>
      <c r="H29" s="121"/>
      <c r="I29" s="122"/>
      <c r="J29" s="122"/>
      <c r="K29" s="122"/>
      <c r="L29" s="122"/>
      <c r="M29" s="122"/>
      <c r="N29" s="122"/>
      <c r="O29" s="122"/>
      <c r="P29" s="46"/>
      <c r="Q29" s="45"/>
    </row>
    <row r="30" spans="1:17" ht="13.5" customHeight="1">
      <c r="A30" s="47"/>
      <c r="B30" s="121"/>
      <c r="C30" s="121"/>
      <c r="D30" s="121"/>
      <c r="E30" s="121"/>
      <c r="F30" s="121"/>
      <c r="G30" s="121"/>
      <c r="H30" s="121"/>
      <c r="I30" s="38"/>
      <c r="J30" s="38"/>
      <c r="K30" s="38"/>
      <c r="L30" s="38"/>
      <c r="M30" s="38"/>
      <c r="N30" s="38"/>
      <c r="O30" s="38"/>
      <c r="P30" s="48"/>
      <c r="Q30" s="45"/>
    </row>
    <row r="31" spans="1:16" ht="13.5" customHeight="1">
      <c r="A31" s="120"/>
      <c r="B31" s="121"/>
      <c r="C31" s="121"/>
      <c r="D31" s="121"/>
      <c r="E31" s="121"/>
      <c r="F31" s="121"/>
      <c r="G31" s="121"/>
      <c r="H31" s="121"/>
      <c r="I31" s="122"/>
      <c r="J31" s="122"/>
      <c r="K31" s="122"/>
      <c r="L31" s="122"/>
      <c r="M31" s="122"/>
      <c r="N31" s="122"/>
      <c r="O31" s="122"/>
      <c r="P31" s="46"/>
    </row>
    <row r="32" spans="1:17" ht="13.5" customHeight="1">
      <c r="A32" s="47"/>
      <c r="B32" s="121"/>
      <c r="C32" s="121"/>
      <c r="D32" s="121"/>
      <c r="E32" s="121"/>
      <c r="F32" s="121"/>
      <c r="G32" s="121"/>
      <c r="H32" s="121"/>
      <c r="I32" s="38"/>
      <c r="J32" s="38"/>
      <c r="K32" s="38"/>
      <c r="L32" s="38"/>
      <c r="M32" s="38"/>
      <c r="N32" s="38"/>
      <c r="O32" s="38"/>
      <c r="P32" s="48"/>
      <c r="Q32" s="45"/>
    </row>
    <row r="33" spans="1:17" ht="13.5" customHeight="1">
      <c r="A33" s="120"/>
      <c r="B33" s="121"/>
      <c r="C33" s="121"/>
      <c r="D33" s="121"/>
      <c r="E33" s="121"/>
      <c r="F33" s="121"/>
      <c r="G33" s="121"/>
      <c r="H33" s="121"/>
      <c r="I33" s="122"/>
      <c r="J33" s="122"/>
      <c r="K33" s="122"/>
      <c r="L33" s="122"/>
      <c r="M33" s="122"/>
      <c r="N33" s="122"/>
      <c r="O33" s="122"/>
      <c r="P33" s="46"/>
      <c r="Q33" s="45"/>
    </row>
    <row r="34" spans="1:17" ht="13.5" customHeight="1">
      <c r="A34" s="47"/>
      <c r="B34" s="121"/>
      <c r="C34" s="121"/>
      <c r="D34" s="121"/>
      <c r="E34" s="121"/>
      <c r="F34" s="121"/>
      <c r="G34" s="121"/>
      <c r="H34" s="121"/>
      <c r="I34" s="38"/>
      <c r="J34" s="38"/>
      <c r="K34" s="38"/>
      <c r="L34" s="38"/>
      <c r="M34" s="38"/>
      <c r="N34" s="38"/>
      <c r="O34" s="38"/>
      <c r="P34" s="48"/>
      <c r="Q34" s="45"/>
    </row>
    <row r="35" spans="1:17" ht="13.5" customHeight="1">
      <c r="A35" s="47"/>
      <c r="B35" s="121"/>
      <c r="C35" s="121"/>
      <c r="D35" s="121"/>
      <c r="E35" s="121"/>
      <c r="F35" s="121"/>
      <c r="G35" s="121"/>
      <c r="H35" s="121"/>
      <c r="I35" s="38"/>
      <c r="J35" s="38"/>
      <c r="K35" s="38"/>
      <c r="L35" s="38"/>
      <c r="M35" s="38"/>
      <c r="N35" s="38"/>
      <c r="O35" s="38"/>
      <c r="P35" s="48"/>
      <c r="Q35" s="45"/>
    </row>
    <row r="36" spans="1:17" ht="13.5" customHeight="1">
      <c r="A36" s="120"/>
      <c r="B36" s="121"/>
      <c r="C36" s="121"/>
      <c r="D36" s="121"/>
      <c r="E36" s="121"/>
      <c r="F36" s="121"/>
      <c r="G36" s="121"/>
      <c r="H36" s="121"/>
      <c r="I36" s="122"/>
      <c r="J36" s="122"/>
      <c r="K36" s="122"/>
      <c r="L36" s="122"/>
      <c r="M36" s="122"/>
      <c r="N36" s="122"/>
      <c r="O36" s="122"/>
      <c r="P36" s="46"/>
      <c r="Q36" s="45"/>
    </row>
    <row r="37" spans="1:17" ht="13.5" customHeight="1">
      <c r="A37" s="120"/>
      <c r="B37" s="121"/>
      <c r="C37" s="121"/>
      <c r="D37" s="121"/>
      <c r="E37" s="121"/>
      <c r="F37" s="121"/>
      <c r="G37" s="121"/>
      <c r="H37" s="121"/>
      <c r="I37" s="122"/>
      <c r="J37" s="122"/>
      <c r="K37" s="122"/>
      <c r="L37" s="122"/>
      <c r="M37" s="122"/>
      <c r="N37" s="122"/>
      <c r="O37" s="122"/>
      <c r="P37" s="46"/>
      <c r="Q37" s="45"/>
    </row>
    <row r="38" spans="1:16" ht="13.5" customHeight="1">
      <c r="A38" s="47"/>
      <c r="B38" s="51"/>
      <c r="C38" s="51"/>
      <c r="D38" s="51"/>
      <c r="E38" s="51"/>
      <c r="F38" s="51"/>
      <c r="G38" s="51"/>
      <c r="H38" s="51"/>
      <c r="I38" s="38"/>
      <c r="J38" s="38"/>
      <c r="K38" s="38"/>
      <c r="L38" s="38"/>
      <c r="M38" s="38"/>
      <c r="N38" s="38"/>
      <c r="O38" s="38"/>
      <c r="P38" s="48"/>
    </row>
    <row r="39" spans="1:16" ht="13.5" customHeight="1">
      <c r="A39" s="49"/>
      <c r="B39" s="128"/>
      <c r="C39" s="50"/>
      <c r="D39" s="122"/>
      <c r="E39" s="122"/>
      <c r="F39" s="122"/>
      <c r="G39" s="122"/>
      <c r="H39" s="122"/>
      <c r="I39" s="122"/>
      <c r="J39" s="122"/>
      <c r="K39" s="122"/>
      <c r="L39" s="122"/>
      <c r="M39" s="122"/>
      <c r="N39" s="122"/>
      <c r="O39" s="122"/>
      <c r="P39" s="129"/>
    </row>
    <row r="40" spans="1:16" ht="13.5" customHeight="1">
      <c r="A40" s="47"/>
      <c r="B40" s="51"/>
      <c r="C40" s="51"/>
      <c r="D40" s="51"/>
      <c r="E40" s="51"/>
      <c r="F40" s="51"/>
      <c r="G40" s="51"/>
      <c r="H40" s="51"/>
      <c r="I40" s="38"/>
      <c r="J40" s="38"/>
      <c r="K40" s="38"/>
      <c r="L40" s="38"/>
      <c r="M40" s="38"/>
      <c r="N40" s="38"/>
      <c r="O40" s="38"/>
      <c r="P40" s="48"/>
    </row>
    <row r="41" spans="1:16" ht="13.5" customHeight="1">
      <c r="A41" s="47"/>
      <c r="B41" s="51"/>
      <c r="C41" s="51"/>
      <c r="D41" s="51"/>
      <c r="E41" s="51"/>
      <c r="F41" s="51"/>
      <c r="G41" s="51"/>
      <c r="H41" s="51"/>
      <c r="I41" s="38"/>
      <c r="J41" s="38"/>
      <c r="K41" s="38"/>
      <c r="L41" s="38"/>
      <c r="M41" s="38"/>
      <c r="N41" s="38"/>
      <c r="O41" s="38"/>
      <c r="P41" s="48"/>
    </row>
    <row r="42" spans="1:16" ht="13.5" customHeight="1">
      <c r="A42" s="120"/>
      <c r="B42" s="121"/>
      <c r="C42" s="121"/>
      <c r="D42" s="121"/>
      <c r="E42" s="121"/>
      <c r="F42" s="121"/>
      <c r="G42" s="121"/>
      <c r="H42" s="121"/>
      <c r="I42" s="122"/>
      <c r="J42" s="122"/>
      <c r="K42" s="122"/>
      <c r="L42" s="122"/>
      <c r="M42" s="122"/>
      <c r="N42" s="122"/>
      <c r="O42" s="122"/>
      <c r="P42" s="46"/>
    </row>
    <row r="43" spans="1:16" ht="13.5" customHeight="1">
      <c r="A43" s="120"/>
      <c r="B43" s="121"/>
      <c r="C43" s="121"/>
      <c r="D43" s="121"/>
      <c r="E43" s="121"/>
      <c r="F43" s="121"/>
      <c r="G43" s="121"/>
      <c r="H43" s="121"/>
      <c r="I43" s="122"/>
      <c r="J43" s="122"/>
      <c r="K43" s="122"/>
      <c r="L43" s="122"/>
      <c r="M43" s="122"/>
      <c r="N43" s="122"/>
      <c r="O43" s="122"/>
      <c r="P43" s="46"/>
    </row>
    <row r="44" spans="1:17" ht="13.5" customHeight="1">
      <c r="A44" s="47"/>
      <c r="B44" s="121"/>
      <c r="C44" s="121"/>
      <c r="D44" s="121"/>
      <c r="E44" s="121"/>
      <c r="F44" s="121"/>
      <c r="G44" s="121"/>
      <c r="H44" s="121"/>
      <c r="I44" s="38"/>
      <c r="J44" s="38"/>
      <c r="K44" s="38"/>
      <c r="L44" s="38"/>
      <c r="M44" s="38"/>
      <c r="N44" s="38"/>
      <c r="O44" s="38"/>
      <c r="P44" s="48"/>
      <c r="Q44" s="45"/>
    </row>
    <row r="45" spans="1:17" ht="13.5" customHeight="1">
      <c r="A45" s="120"/>
      <c r="B45" s="121"/>
      <c r="C45" s="121"/>
      <c r="D45" s="121"/>
      <c r="E45" s="121"/>
      <c r="F45" s="121"/>
      <c r="G45" s="121"/>
      <c r="H45" s="121"/>
      <c r="I45" s="122"/>
      <c r="J45" s="122"/>
      <c r="K45" s="122"/>
      <c r="L45" s="122"/>
      <c r="M45" s="122"/>
      <c r="N45" s="122"/>
      <c r="O45" s="122"/>
      <c r="P45" s="46"/>
      <c r="Q45" s="45"/>
    </row>
    <row r="46" spans="1:17" ht="13.5" customHeight="1">
      <c r="A46" s="47"/>
      <c r="B46" s="121"/>
      <c r="C46" s="121"/>
      <c r="D46" s="121"/>
      <c r="E46" s="121"/>
      <c r="F46" s="121"/>
      <c r="G46" s="121"/>
      <c r="H46" s="121"/>
      <c r="I46" s="38"/>
      <c r="J46" s="38"/>
      <c r="K46" s="38"/>
      <c r="L46" s="38"/>
      <c r="M46" s="38"/>
      <c r="N46" s="38"/>
      <c r="O46" s="38"/>
      <c r="P46" s="48"/>
      <c r="Q46" s="45"/>
    </row>
    <row r="47" spans="1:17" ht="13.5" customHeight="1">
      <c r="A47" s="43"/>
      <c r="B47" s="41"/>
      <c r="C47" s="41"/>
      <c r="D47" s="41"/>
      <c r="E47" s="41"/>
      <c r="F47" s="41"/>
      <c r="G47" s="41"/>
      <c r="H47" s="52"/>
      <c r="I47" s="124"/>
      <c r="J47" s="41"/>
      <c r="K47" s="124"/>
      <c r="L47" s="41"/>
      <c r="M47" s="41"/>
      <c r="N47" s="41"/>
      <c r="O47" s="52"/>
      <c r="P47" s="90"/>
      <c r="Q47" s="42"/>
    </row>
    <row r="48" spans="1:17" ht="13.5" customHeight="1">
      <c r="A48" s="53"/>
      <c r="B48" s="41"/>
      <c r="C48" s="41"/>
      <c r="D48" s="52"/>
      <c r="E48" s="52"/>
      <c r="F48" s="52"/>
      <c r="G48" s="111"/>
      <c r="H48" s="111"/>
      <c r="I48" s="130"/>
      <c r="J48" s="107"/>
      <c r="K48" s="41"/>
      <c r="L48" s="107"/>
      <c r="M48" s="131"/>
      <c r="N48" s="132"/>
      <c r="O48" s="124"/>
      <c r="P48" s="91"/>
      <c r="Q48" s="40"/>
    </row>
    <row r="49" spans="1:17" ht="13.5" customHeight="1">
      <c r="A49" s="53"/>
      <c r="B49" s="41"/>
      <c r="C49" s="41"/>
      <c r="D49" s="52"/>
      <c r="E49" s="52"/>
      <c r="F49" s="52"/>
      <c r="G49" s="108"/>
      <c r="H49" s="108"/>
      <c r="I49" s="124"/>
      <c r="J49" s="41"/>
      <c r="K49" s="124"/>
      <c r="L49" s="41"/>
      <c r="M49" s="41"/>
      <c r="N49" s="41"/>
      <c r="O49" s="52"/>
      <c r="P49" s="90"/>
      <c r="Q49" s="40"/>
    </row>
    <row r="50" spans="1:17" ht="13.5" customHeight="1">
      <c r="A50" s="53"/>
      <c r="B50" s="41"/>
      <c r="C50" s="41"/>
      <c r="D50" s="52"/>
      <c r="E50" s="52"/>
      <c r="F50" s="52"/>
      <c r="G50" s="108"/>
      <c r="H50" s="108"/>
      <c r="I50" s="124"/>
      <c r="J50" s="107"/>
      <c r="K50" s="41"/>
      <c r="L50" s="107"/>
      <c r="M50" s="131"/>
      <c r="N50" s="132"/>
      <c r="O50" s="124"/>
      <c r="P50" s="91"/>
      <c r="Q50" s="40"/>
    </row>
    <row r="51" spans="1:17" ht="13.5" customHeight="1" thickBot="1">
      <c r="A51" s="83"/>
      <c r="B51" s="84"/>
      <c r="C51" s="84"/>
      <c r="D51" s="85"/>
      <c r="E51" s="85"/>
      <c r="F51" s="85"/>
      <c r="G51" s="113"/>
      <c r="H51" s="113"/>
      <c r="I51" s="133"/>
      <c r="J51" s="84"/>
      <c r="K51" s="133"/>
      <c r="L51" s="84"/>
      <c r="M51" s="84"/>
      <c r="N51" s="84"/>
      <c r="O51" s="113"/>
      <c r="P51" s="92"/>
      <c r="Q51" s="40"/>
    </row>
    <row r="52" spans="1:17" ht="18" customHeight="1">
      <c r="A52" s="82" t="str">
        <f>("　危険度総合評価：［ 　 ］ ")</f>
        <v>　危険度総合評価：［ 　 ］ </v>
      </c>
      <c r="B52" s="60"/>
      <c r="C52" s="60"/>
      <c r="D52" s="60"/>
      <c r="E52" s="60"/>
      <c r="F52" s="60"/>
      <c r="G52" s="61"/>
      <c r="H52" s="98"/>
      <c r="I52" s="94" t="s">
        <v>28</v>
      </c>
      <c r="J52" s="127"/>
      <c r="K52" s="105"/>
      <c r="L52" s="134"/>
      <c r="M52" s="135"/>
      <c r="N52" s="136"/>
      <c r="O52" s="136"/>
      <c r="P52" s="97"/>
      <c r="Q52" s="40"/>
    </row>
    <row r="53" spans="1:17" ht="18" customHeight="1">
      <c r="A53" s="86" t="str">
        <f>("　石の安定状態：　")</f>
        <v>　石の安定状態：　</v>
      </c>
      <c r="B53" s="121"/>
      <c r="C53" s="121"/>
      <c r="D53" s="121"/>
      <c r="E53" s="121"/>
      <c r="F53" s="121"/>
      <c r="G53" s="137"/>
      <c r="H53" s="99"/>
      <c r="I53" s="114"/>
      <c r="J53" s="260"/>
      <c r="K53" s="248"/>
      <c r="L53" s="248"/>
      <c r="M53" s="248"/>
      <c r="N53" s="248"/>
      <c r="O53" s="248"/>
      <c r="P53" s="73"/>
      <c r="Q53" s="45"/>
    </row>
    <row r="54" spans="1:17" ht="18" customHeight="1">
      <c r="A54" s="81" t="s">
        <v>5</v>
      </c>
      <c r="B54" s="138"/>
      <c r="C54" s="44"/>
      <c r="D54" s="62"/>
      <c r="E54" s="62"/>
      <c r="F54" s="62"/>
      <c r="G54" s="108"/>
      <c r="H54" s="108"/>
      <c r="I54" s="95"/>
      <c r="J54" s="248"/>
      <c r="K54" s="248"/>
      <c r="L54" s="248"/>
      <c r="M54" s="248"/>
      <c r="N54" s="248"/>
      <c r="O54" s="248"/>
      <c r="P54" s="73"/>
      <c r="Q54" s="40"/>
    </row>
    <row r="55" spans="1:17" ht="15" customHeight="1">
      <c r="A55" s="115"/>
      <c r="B55" s="247"/>
      <c r="C55" s="248"/>
      <c r="D55" s="248"/>
      <c r="E55" s="248"/>
      <c r="F55" s="248"/>
      <c r="G55" s="248"/>
      <c r="H55" s="93"/>
      <c r="I55" s="95"/>
      <c r="J55" s="248"/>
      <c r="K55" s="248"/>
      <c r="L55" s="248"/>
      <c r="M55" s="248"/>
      <c r="N55" s="248"/>
      <c r="O55" s="248"/>
      <c r="P55" s="73"/>
      <c r="Q55" s="40"/>
    </row>
    <row r="56" spans="1:17" ht="15" customHeight="1">
      <c r="A56" s="123"/>
      <c r="B56" s="248"/>
      <c r="C56" s="248"/>
      <c r="D56" s="248"/>
      <c r="E56" s="248"/>
      <c r="F56" s="248"/>
      <c r="G56" s="248"/>
      <c r="H56" s="93"/>
      <c r="I56" s="96"/>
      <c r="J56" s="248"/>
      <c r="K56" s="248"/>
      <c r="L56" s="248"/>
      <c r="M56" s="248"/>
      <c r="N56" s="248"/>
      <c r="O56" s="248"/>
      <c r="P56" s="73"/>
      <c r="Q56" s="40"/>
    </row>
    <row r="57" spans="1:17" ht="15" customHeight="1">
      <c r="A57" s="123"/>
      <c r="B57" s="248"/>
      <c r="C57" s="248"/>
      <c r="D57" s="248"/>
      <c r="E57" s="248"/>
      <c r="F57" s="248"/>
      <c r="G57" s="248"/>
      <c r="H57" s="93"/>
      <c r="I57" s="96"/>
      <c r="J57" s="248"/>
      <c r="K57" s="248"/>
      <c r="L57" s="248"/>
      <c r="M57" s="248"/>
      <c r="N57" s="248"/>
      <c r="O57" s="248"/>
      <c r="P57" s="73"/>
      <c r="Q57" s="40"/>
    </row>
    <row r="58" spans="1:17" ht="13.5" customHeight="1" thickBot="1">
      <c r="A58" s="139"/>
      <c r="B58" s="84"/>
      <c r="C58" s="84"/>
      <c r="D58" s="116"/>
      <c r="E58" s="116"/>
      <c r="F58" s="116"/>
      <c r="G58" s="116"/>
      <c r="H58" s="113"/>
      <c r="I58" s="117"/>
      <c r="J58" s="100"/>
      <c r="K58" s="100"/>
      <c r="L58" s="100"/>
      <c r="M58" s="100"/>
      <c r="N58" s="100"/>
      <c r="O58" s="140"/>
      <c r="P58" s="74"/>
      <c r="Q58" s="40"/>
    </row>
  </sheetData>
  <sheetProtection/>
  <mergeCells count="30">
    <mergeCell ref="B55:G57"/>
    <mergeCell ref="J53:O57"/>
    <mergeCell ref="N6:P6"/>
    <mergeCell ref="L5:M5"/>
    <mergeCell ref="O5:P5"/>
    <mergeCell ref="J7:K7"/>
    <mergeCell ref="A6:B6"/>
    <mergeCell ref="C6:J6"/>
    <mergeCell ref="O4:P4"/>
    <mergeCell ref="O3:P3"/>
    <mergeCell ref="L3:N3"/>
    <mergeCell ref="J4:K4"/>
    <mergeCell ref="L4:N4"/>
    <mergeCell ref="J3:K3"/>
    <mergeCell ref="N2:P2"/>
    <mergeCell ref="K2:M2"/>
    <mergeCell ref="A5:E5"/>
    <mergeCell ref="K6:M6"/>
    <mergeCell ref="A3:C3"/>
    <mergeCell ref="D3:E3"/>
    <mergeCell ref="F3:I3"/>
    <mergeCell ref="J5:K5"/>
    <mergeCell ref="F5:I5"/>
    <mergeCell ref="G2:J2"/>
    <mergeCell ref="A4:C4"/>
    <mergeCell ref="D4:E4"/>
    <mergeCell ref="F4:I4"/>
    <mergeCell ref="A2:B2"/>
    <mergeCell ref="C2:D2"/>
    <mergeCell ref="E2:F2"/>
  </mergeCells>
  <printOptions/>
  <pageMargins left="0.984251968503937" right="0.3937007874015748" top="0.53" bottom="0.4724409448818898" header="0.4" footer="0.275590551181102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C60"/>
  <sheetViews>
    <sheetView view="pageBreakPreview" zoomScaleSheetLayoutView="100" zoomScalePageLayoutView="0" workbookViewId="0" topLeftCell="A1">
      <selection activeCell="R64" sqref="R64"/>
    </sheetView>
  </sheetViews>
  <sheetFormatPr defaultColWidth="11.75390625" defaultRowHeight="13.5"/>
  <cols>
    <col min="1" max="1" width="4.50390625" style="31" customWidth="1"/>
    <col min="2" max="2" width="9.625" style="31" customWidth="1"/>
    <col min="3" max="3" width="5.125" style="31" customWidth="1"/>
    <col min="4" max="4" width="5.00390625" style="31" customWidth="1"/>
    <col min="5" max="5" width="4.125" style="31" customWidth="1"/>
    <col min="6" max="6" width="5.00390625" style="31" customWidth="1"/>
    <col min="7" max="7" width="3.75390625" style="31" customWidth="1"/>
    <col min="8" max="8" width="4.875" style="31" customWidth="1"/>
    <col min="9" max="9" width="4.625" style="31" customWidth="1"/>
    <col min="10" max="10" width="3.625" style="31" customWidth="1"/>
    <col min="11" max="11" width="7.25390625" style="31" customWidth="1"/>
    <col min="12" max="12" width="6.25390625" style="31" customWidth="1"/>
    <col min="13" max="13" width="7.00390625" style="31" customWidth="1"/>
    <col min="14" max="14" width="8.625" style="31" customWidth="1"/>
    <col min="15" max="15" width="5.125" style="31" customWidth="1"/>
    <col min="16" max="17" width="4.625" style="31" customWidth="1"/>
    <col min="18" max="18" width="11.25390625" style="31" customWidth="1"/>
    <col min="19" max="16384" width="11.75390625" style="31" customWidth="1"/>
  </cols>
  <sheetData>
    <row r="1" spans="1:19" s="29" customFormat="1" ht="21" customHeight="1" thickBot="1">
      <c r="A1" s="77"/>
      <c r="B1" s="26"/>
      <c r="C1" s="26"/>
      <c r="D1" s="27" t="s">
        <v>50</v>
      </c>
      <c r="E1" s="27"/>
      <c r="F1" s="27"/>
      <c r="G1" s="27"/>
      <c r="H1" s="26"/>
      <c r="I1" s="26"/>
      <c r="J1" s="26"/>
      <c r="K1" s="26"/>
      <c r="L1" s="26"/>
      <c r="M1" s="294" t="s">
        <v>51</v>
      </c>
      <c r="N1" s="295"/>
      <c r="O1" s="194">
        <v>8</v>
      </c>
      <c r="P1" s="145"/>
      <c r="Q1" s="28"/>
      <c r="R1" s="63"/>
      <c r="S1" s="63"/>
    </row>
    <row r="2" spans="1:19" ht="21">
      <c r="A2" s="146"/>
      <c r="B2" s="147"/>
      <c r="C2" s="148"/>
      <c r="D2" s="147"/>
      <c r="E2" s="141"/>
      <c r="F2" s="147"/>
      <c r="G2" s="147"/>
      <c r="H2" s="147"/>
      <c r="I2" s="147"/>
      <c r="J2" s="147"/>
      <c r="K2" s="149"/>
      <c r="L2" s="149"/>
      <c r="M2" s="150"/>
      <c r="N2" s="151"/>
      <c r="O2" s="152"/>
      <c r="P2" s="153"/>
      <c r="Q2" s="30"/>
      <c r="R2" s="64"/>
      <c r="S2" s="65"/>
    </row>
    <row r="3" spans="1:19" ht="14.25">
      <c r="A3" s="154"/>
      <c r="B3" s="155"/>
      <c r="C3" s="156"/>
      <c r="D3" s="157"/>
      <c r="E3" s="155"/>
      <c r="F3" s="158"/>
      <c r="G3" s="155"/>
      <c r="H3" s="155"/>
      <c r="I3" s="155"/>
      <c r="J3" s="108"/>
      <c r="K3" s="108"/>
      <c r="L3" s="28"/>
      <c r="M3" s="28"/>
      <c r="N3" s="155"/>
      <c r="O3" s="108"/>
      <c r="P3" s="159"/>
      <c r="Q3" s="32"/>
      <c r="R3" s="66"/>
      <c r="S3" s="67"/>
    </row>
    <row r="4" spans="1:29" ht="14.25">
      <c r="A4" s="154"/>
      <c r="B4" s="155"/>
      <c r="C4" s="155"/>
      <c r="D4" s="160"/>
      <c r="E4" s="155"/>
      <c r="F4" s="52"/>
      <c r="G4" s="52"/>
      <c r="H4" s="52"/>
      <c r="I4" s="155"/>
      <c r="J4" s="108"/>
      <c r="K4" s="108"/>
      <c r="L4" s="52"/>
      <c r="M4" s="52"/>
      <c r="N4" s="52"/>
      <c r="O4" s="157"/>
      <c r="P4" s="161"/>
      <c r="Q4" s="32"/>
      <c r="R4" s="66"/>
      <c r="S4" s="67"/>
      <c r="T4" s="33"/>
      <c r="U4" s="33"/>
      <c r="V4" s="34"/>
      <c r="W4" s="162"/>
      <c r="X4" s="162"/>
      <c r="Y4" s="162"/>
      <c r="Z4" s="162"/>
      <c r="AA4" s="293"/>
      <c r="AB4" s="293"/>
      <c r="AC4" s="293"/>
    </row>
    <row r="5" spans="1:29" ht="14.25">
      <c r="A5" s="154"/>
      <c r="B5" s="156"/>
      <c r="C5" s="156"/>
      <c r="D5" s="156"/>
      <c r="E5" s="163"/>
      <c r="F5" s="164"/>
      <c r="G5" s="165"/>
      <c r="H5" s="165"/>
      <c r="I5" s="165"/>
      <c r="J5" s="28"/>
      <c r="K5" s="28"/>
      <c r="L5" s="166"/>
      <c r="M5" s="165"/>
      <c r="N5" s="52"/>
      <c r="O5" s="111"/>
      <c r="P5" s="159"/>
      <c r="Q5" s="36"/>
      <c r="R5" s="66"/>
      <c r="S5" s="67"/>
      <c r="T5" s="37"/>
      <c r="U5" s="38"/>
      <c r="V5" s="38"/>
      <c r="W5" s="38"/>
      <c r="X5" s="39"/>
      <c r="Y5" s="39"/>
      <c r="Z5" s="39"/>
      <c r="AA5" s="39"/>
      <c r="AB5" s="39"/>
      <c r="AC5" s="39"/>
    </row>
    <row r="6" spans="1:23" ht="14.25">
      <c r="A6" s="154"/>
      <c r="B6" s="155"/>
      <c r="C6" s="107"/>
      <c r="D6" s="156"/>
      <c r="E6" s="156"/>
      <c r="F6" s="156"/>
      <c r="G6" s="156"/>
      <c r="H6" s="156"/>
      <c r="I6" s="156"/>
      <c r="J6" s="156"/>
      <c r="K6" s="52"/>
      <c r="L6" s="52"/>
      <c r="M6" s="52"/>
      <c r="N6" s="167"/>
      <c r="O6" s="168"/>
      <c r="P6" s="169"/>
      <c r="Q6" s="40"/>
      <c r="R6" s="66"/>
      <c r="S6" s="67"/>
      <c r="T6" s="38"/>
      <c r="U6" s="38"/>
      <c r="V6" s="38"/>
      <c r="W6" s="38"/>
    </row>
    <row r="7" spans="1:24" ht="13.5" customHeight="1">
      <c r="A7" s="170"/>
      <c r="B7" s="41"/>
      <c r="C7" s="107"/>
      <c r="D7" s="107"/>
      <c r="E7" s="171"/>
      <c r="F7" s="171"/>
      <c r="G7" s="171"/>
      <c r="H7" s="171"/>
      <c r="I7" s="171"/>
      <c r="J7" s="52"/>
      <c r="K7" s="155"/>
      <c r="L7" s="41"/>
      <c r="M7" s="41"/>
      <c r="N7" s="41"/>
      <c r="O7" s="41"/>
      <c r="P7" s="172"/>
      <c r="Q7" s="36"/>
      <c r="R7" s="41"/>
      <c r="S7" s="162"/>
      <c r="T7" s="41"/>
      <c r="U7" s="33"/>
      <c r="V7" s="33"/>
      <c r="W7" s="41"/>
      <c r="X7" s="41"/>
    </row>
    <row r="8" spans="1:17" ht="13.5" customHeight="1">
      <c r="A8" s="173"/>
      <c r="B8" s="174"/>
      <c r="C8" s="174"/>
      <c r="D8" s="174"/>
      <c r="E8" s="174"/>
      <c r="F8" s="174"/>
      <c r="G8" s="174"/>
      <c r="H8" s="174"/>
      <c r="I8" s="175"/>
      <c r="J8" s="175"/>
      <c r="K8" s="175"/>
      <c r="L8" s="175"/>
      <c r="M8" s="175"/>
      <c r="N8" s="175"/>
      <c r="O8" s="175"/>
      <c r="P8" s="46"/>
      <c r="Q8" s="45"/>
    </row>
    <row r="9" spans="1:17" ht="13.5" customHeight="1">
      <c r="A9" s="47"/>
      <c r="B9" s="174"/>
      <c r="C9" s="174"/>
      <c r="D9" s="174"/>
      <c r="E9" s="174"/>
      <c r="F9" s="174"/>
      <c r="G9" s="174"/>
      <c r="H9" s="174"/>
      <c r="I9" s="38"/>
      <c r="J9" s="38"/>
      <c r="K9" s="38"/>
      <c r="L9" s="38"/>
      <c r="M9" s="38"/>
      <c r="N9" s="38"/>
      <c r="O9" s="38"/>
      <c r="P9" s="48"/>
      <c r="Q9" s="45"/>
    </row>
    <row r="10" spans="1:16" ht="13.5" customHeight="1">
      <c r="A10" s="173"/>
      <c r="B10" s="174"/>
      <c r="C10" s="174"/>
      <c r="D10" s="174"/>
      <c r="E10" s="174"/>
      <c r="F10" s="174"/>
      <c r="G10" s="174"/>
      <c r="H10" s="174"/>
      <c r="I10" s="175"/>
      <c r="J10" s="175"/>
      <c r="K10" s="175"/>
      <c r="L10" s="175"/>
      <c r="M10" s="175"/>
      <c r="N10" s="175"/>
      <c r="O10" s="175"/>
      <c r="P10" s="46"/>
    </row>
    <row r="11" spans="1:17" ht="13.5" customHeight="1">
      <c r="A11" s="47"/>
      <c r="B11" s="174"/>
      <c r="C11" s="174"/>
      <c r="D11" s="174"/>
      <c r="E11" s="174"/>
      <c r="F11" s="174"/>
      <c r="G11" s="174"/>
      <c r="H11" s="174"/>
      <c r="I11" s="38"/>
      <c r="J11" s="38"/>
      <c r="K11" s="38"/>
      <c r="L11" s="38"/>
      <c r="M11" s="38"/>
      <c r="N11" s="38"/>
      <c r="O11" s="38"/>
      <c r="P11" s="48"/>
      <c r="Q11" s="45"/>
    </row>
    <row r="12" spans="1:17" ht="13.5" customHeight="1">
      <c r="A12" s="173"/>
      <c r="B12" s="174"/>
      <c r="C12" s="174"/>
      <c r="D12" s="174"/>
      <c r="E12" s="174"/>
      <c r="F12" s="174"/>
      <c r="G12" s="174"/>
      <c r="H12" s="174"/>
      <c r="I12" s="175"/>
      <c r="J12" s="175"/>
      <c r="K12" s="175"/>
      <c r="L12" s="175"/>
      <c r="M12" s="175"/>
      <c r="N12" s="175"/>
      <c r="O12" s="175"/>
      <c r="P12" s="46"/>
      <c r="Q12" s="45"/>
    </row>
    <row r="13" spans="1:17" ht="13.5" customHeight="1">
      <c r="A13" s="47"/>
      <c r="B13" s="174"/>
      <c r="C13" s="174"/>
      <c r="D13" s="174"/>
      <c r="E13" s="174"/>
      <c r="F13" s="174"/>
      <c r="G13" s="174"/>
      <c r="H13" s="174"/>
      <c r="I13" s="38"/>
      <c r="J13" s="38"/>
      <c r="K13" s="38"/>
      <c r="L13" s="38"/>
      <c r="M13" s="38"/>
      <c r="N13" s="38"/>
      <c r="O13" s="38"/>
      <c r="P13" s="48"/>
      <c r="Q13" s="45"/>
    </row>
    <row r="14" spans="1:16" ht="13.5" customHeight="1">
      <c r="A14" s="173"/>
      <c r="B14" s="174"/>
      <c r="C14" s="174"/>
      <c r="D14" s="174"/>
      <c r="E14" s="174"/>
      <c r="F14" s="174"/>
      <c r="G14" s="174"/>
      <c r="H14" s="174"/>
      <c r="I14" s="175"/>
      <c r="J14" s="175"/>
      <c r="K14" s="175"/>
      <c r="L14" s="175"/>
      <c r="M14" s="175"/>
      <c r="N14" s="175"/>
      <c r="O14" s="175"/>
      <c r="P14" s="46"/>
    </row>
    <row r="15" spans="1:17" ht="13.5" customHeight="1">
      <c r="A15" s="176"/>
      <c r="B15" s="41"/>
      <c r="C15" s="41"/>
      <c r="D15" s="107"/>
      <c r="E15" s="107"/>
      <c r="F15" s="107"/>
      <c r="G15" s="107"/>
      <c r="H15" s="108"/>
      <c r="I15" s="155"/>
      <c r="J15" s="109"/>
      <c r="K15" s="177"/>
      <c r="L15" s="177"/>
      <c r="M15" s="177"/>
      <c r="N15" s="177"/>
      <c r="O15" s="177"/>
      <c r="P15" s="178"/>
      <c r="Q15" s="40"/>
    </row>
    <row r="16" spans="1:17" ht="13.5" customHeight="1">
      <c r="A16" s="176"/>
      <c r="B16" s="41"/>
      <c r="C16" s="41"/>
      <c r="D16" s="107"/>
      <c r="E16" s="107"/>
      <c r="F16" s="107"/>
      <c r="G16" s="107"/>
      <c r="H16" s="108"/>
      <c r="I16" s="155"/>
      <c r="J16" s="107"/>
      <c r="K16" s="177"/>
      <c r="L16" s="177"/>
      <c r="M16" s="177"/>
      <c r="N16" s="177"/>
      <c r="O16" s="177"/>
      <c r="P16" s="110"/>
      <c r="Q16" s="40"/>
    </row>
    <row r="17" spans="1:17" ht="13.5" customHeight="1">
      <c r="A17" s="43"/>
      <c r="B17" s="41"/>
      <c r="C17" s="41"/>
      <c r="D17" s="41"/>
      <c r="E17" s="41"/>
      <c r="F17" s="41"/>
      <c r="G17" s="41"/>
      <c r="H17" s="52"/>
      <c r="I17" s="155"/>
      <c r="J17" s="41"/>
      <c r="K17" s="177"/>
      <c r="L17" s="177"/>
      <c r="M17" s="177"/>
      <c r="N17" s="177"/>
      <c r="O17" s="177"/>
      <c r="P17" s="110"/>
      <c r="Q17" s="36"/>
    </row>
    <row r="18" spans="1:17" ht="13.5" customHeight="1">
      <c r="A18" s="53"/>
      <c r="B18" s="41"/>
      <c r="C18" s="41"/>
      <c r="D18" s="52"/>
      <c r="E18" s="52"/>
      <c r="F18" s="52"/>
      <c r="G18" s="111"/>
      <c r="H18" s="112"/>
      <c r="I18" s="179"/>
      <c r="J18" s="41"/>
      <c r="K18" s="177"/>
      <c r="L18" s="177"/>
      <c r="M18" s="177"/>
      <c r="N18" s="177"/>
      <c r="O18" s="177"/>
      <c r="P18" s="110"/>
      <c r="Q18" s="45"/>
    </row>
    <row r="19" spans="1:17" ht="13.5" customHeight="1">
      <c r="A19" s="53"/>
      <c r="B19" s="41"/>
      <c r="C19" s="41"/>
      <c r="D19" s="52"/>
      <c r="E19" s="52"/>
      <c r="F19" s="52"/>
      <c r="G19" s="108"/>
      <c r="H19" s="108"/>
      <c r="I19" s="155"/>
      <c r="J19" s="38"/>
      <c r="K19" s="38"/>
      <c r="L19" s="180"/>
      <c r="M19" s="180"/>
      <c r="N19" s="180"/>
      <c r="O19" s="180"/>
      <c r="P19" s="110"/>
      <c r="Q19" s="45"/>
    </row>
    <row r="20" spans="1:17" ht="13.5" customHeight="1">
      <c r="A20" s="53"/>
      <c r="B20" s="41"/>
      <c r="C20" s="41"/>
      <c r="D20" s="52"/>
      <c r="E20" s="52"/>
      <c r="F20" s="52"/>
      <c r="G20" s="108"/>
      <c r="H20" s="108"/>
      <c r="I20" s="155"/>
      <c r="J20" s="38"/>
      <c r="K20" s="38"/>
      <c r="L20" s="181"/>
      <c r="M20" s="181"/>
      <c r="N20" s="181"/>
      <c r="O20" s="181"/>
      <c r="P20" s="110"/>
      <c r="Q20" s="45"/>
    </row>
    <row r="21" spans="1:17" ht="13.5" customHeight="1">
      <c r="A21" s="53"/>
      <c r="B21" s="41"/>
      <c r="C21" s="41"/>
      <c r="D21" s="52"/>
      <c r="E21" s="52"/>
      <c r="F21" s="52"/>
      <c r="G21" s="108"/>
      <c r="H21" s="108"/>
      <c r="I21" s="155"/>
      <c r="J21" s="108"/>
      <c r="K21" s="181"/>
      <c r="L21" s="181"/>
      <c r="M21" s="181"/>
      <c r="N21" s="181"/>
      <c r="O21" s="181"/>
      <c r="P21" s="110"/>
      <c r="Q21" s="45"/>
    </row>
    <row r="22" spans="1:17" ht="13.5" customHeight="1">
      <c r="A22" s="173"/>
      <c r="B22" s="174"/>
      <c r="C22" s="174"/>
      <c r="D22" s="174"/>
      <c r="E22" s="174"/>
      <c r="F22" s="174"/>
      <c r="G22" s="174"/>
      <c r="H22" s="174"/>
      <c r="I22" s="175"/>
      <c r="J22" s="175"/>
      <c r="K22" s="175"/>
      <c r="L22" s="175"/>
      <c r="M22" s="175"/>
      <c r="N22" s="175"/>
      <c r="O22" s="175"/>
      <c r="P22" s="46"/>
      <c r="Q22" s="45"/>
    </row>
    <row r="23" spans="1:17" ht="13.5" customHeight="1">
      <c r="A23" s="173"/>
      <c r="B23" s="174"/>
      <c r="C23" s="174"/>
      <c r="D23" s="174"/>
      <c r="E23" s="174"/>
      <c r="F23" s="174"/>
      <c r="G23" s="174"/>
      <c r="H23" s="174"/>
      <c r="I23" s="175"/>
      <c r="J23" s="175"/>
      <c r="K23" s="175"/>
      <c r="L23" s="175"/>
      <c r="M23" s="175"/>
      <c r="N23" s="175"/>
      <c r="O23" s="175"/>
      <c r="P23" s="46"/>
      <c r="Q23" s="45"/>
    </row>
    <row r="24" spans="1:16" ht="13.5" customHeight="1">
      <c r="A24" s="173"/>
      <c r="B24" s="174"/>
      <c r="C24" s="174"/>
      <c r="D24" s="174"/>
      <c r="E24" s="174"/>
      <c r="F24" s="174"/>
      <c r="G24" s="174"/>
      <c r="H24" s="174"/>
      <c r="I24" s="175"/>
      <c r="J24" s="175"/>
      <c r="K24" s="175"/>
      <c r="L24" s="175"/>
      <c r="M24" s="175"/>
      <c r="N24" s="175"/>
      <c r="O24" s="175"/>
      <c r="P24" s="46"/>
    </row>
    <row r="25" spans="1:17" ht="13.5" customHeight="1">
      <c r="A25" s="47"/>
      <c r="B25" s="174"/>
      <c r="C25" s="174"/>
      <c r="D25" s="174"/>
      <c r="E25" s="174"/>
      <c r="F25" s="174"/>
      <c r="G25" s="174"/>
      <c r="H25" s="174"/>
      <c r="I25" s="38"/>
      <c r="J25" s="38"/>
      <c r="K25" s="38"/>
      <c r="L25" s="38"/>
      <c r="M25" s="38"/>
      <c r="N25" s="38"/>
      <c r="O25" s="38"/>
      <c r="P25" s="48"/>
      <c r="Q25" s="45"/>
    </row>
    <row r="26" spans="1:17" ht="13.5" customHeight="1">
      <c r="A26" s="173"/>
      <c r="B26" s="174"/>
      <c r="C26" s="174"/>
      <c r="D26" s="174"/>
      <c r="E26" s="174"/>
      <c r="F26" s="174"/>
      <c r="G26" s="174"/>
      <c r="H26" s="174"/>
      <c r="I26" s="175"/>
      <c r="J26" s="175"/>
      <c r="K26" s="175"/>
      <c r="L26" s="175"/>
      <c r="M26" s="175"/>
      <c r="N26" s="175"/>
      <c r="O26" s="175"/>
      <c r="P26" s="46"/>
      <c r="Q26" s="45"/>
    </row>
    <row r="27" spans="1:17" ht="13.5" customHeight="1">
      <c r="A27" s="173"/>
      <c r="B27" s="174"/>
      <c r="C27" s="174"/>
      <c r="D27" s="174"/>
      <c r="E27" s="174"/>
      <c r="F27" s="174"/>
      <c r="G27" s="174"/>
      <c r="H27" s="174"/>
      <c r="I27" s="175"/>
      <c r="J27" s="175"/>
      <c r="K27" s="175"/>
      <c r="L27" s="175"/>
      <c r="M27" s="175"/>
      <c r="N27" s="175"/>
      <c r="O27" s="175"/>
      <c r="P27" s="46"/>
      <c r="Q27" s="45"/>
    </row>
    <row r="28" spans="1:16" ht="13.5" customHeight="1">
      <c r="A28" s="49"/>
      <c r="B28" s="182"/>
      <c r="C28" s="50"/>
      <c r="D28" s="175"/>
      <c r="E28" s="175"/>
      <c r="F28" s="175"/>
      <c r="G28" s="175"/>
      <c r="H28" s="175"/>
      <c r="I28" s="175"/>
      <c r="J28" s="175"/>
      <c r="K28" s="175"/>
      <c r="L28" s="175"/>
      <c r="M28" s="175"/>
      <c r="N28" s="175"/>
      <c r="O28" s="175"/>
      <c r="P28" s="183"/>
    </row>
    <row r="29" spans="1:17" ht="13.5" customHeight="1">
      <c r="A29" s="173"/>
      <c r="B29" s="174"/>
      <c r="C29" s="174"/>
      <c r="D29" s="174"/>
      <c r="E29" s="174"/>
      <c r="F29" s="174"/>
      <c r="G29" s="174"/>
      <c r="H29" s="174"/>
      <c r="I29" s="175"/>
      <c r="J29" s="175"/>
      <c r="K29" s="175"/>
      <c r="L29" s="175"/>
      <c r="M29" s="175"/>
      <c r="N29" s="175"/>
      <c r="O29" s="175"/>
      <c r="P29" s="46"/>
      <c r="Q29" s="45"/>
    </row>
    <row r="30" spans="1:17" ht="13.5" customHeight="1">
      <c r="A30" s="47"/>
      <c r="B30" s="174"/>
      <c r="C30" s="174"/>
      <c r="D30" s="174"/>
      <c r="E30" s="174"/>
      <c r="F30" s="174"/>
      <c r="G30" s="174"/>
      <c r="H30" s="174"/>
      <c r="I30" s="38"/>
      <c r="J30" s="38"/>
      <c r="K30" s="38"/>
      <c r="L30" s="38"/>
      <c r="M30" s="38"/>
      <c r="N30" s="38"/>
      <c r="O30" s="38"/>
      <c r="P30" s="48"/>
      <c r="Q30" s="45"/>
    </row>
    <row r="31" spans="1:16" ht="13.5" customHeight="1">
      <c r="A31" s="173"/>
      <c r="B31" s="174"/>
      <c r="C31" s="174"/>
      <c r="D31" s="174"/>
      <c r="E31" s="174"/>
      <c r="F31" s="174"/>
      <c r="G31" s="174"/>
      <c r="H31" s="174"/>
      <c r="I31" s="175"/>
      <c r="J31" s="175"/>
      <c r="K31" s="175"/>
      <c r="L31" s="175"/>
      <c r="M31" s="175"/>
      <c r="N31" s="175"/>
      <c r="O31" s="175"/>
      <c r="P31" s="46"/>
    </row>
    <row r="32" spans="1:17" ht="13.5" customHeight="1">
      <c r="A32" s="47"/>
      <c r="B32" s="174"/>
      <c r="C32" s="174"/>
      <c r="D32" s="174"/>
      <c r="E32" s="174"/>
      <c r="F32" s="174"/>
      <c r="G32" s="174"/>
      <c r="H32" s="174"/>
      <c r="I32" s="38"/>
      <c r="J32" s="38"/>
      <c r="K32" s="38"/>
      <c r="L32" s="38"/>
      <c r="M32" s="38"/>
      <c r="N32" s="38"/>
      <c r="O32" s="38"/>
      <c r="P32" s="48"/>
      <c r="Q32" s="45"/>
    </row>
    <row r="33" spans="1:17" ht="13.5" customHeight="1">
      <c r="A33" s="173"/>
      <c r="B33" s="174"/>
      <c r="C33" s="174"/>
      <c r="D33" s="174"/>
      <c r="E33" s="174"/>
      <c r="F33" s="174"/>
      <c r="G33" s="174"/>
      <c r="H33" s="174"/>
      <c r="I33" s="175"/>
      <c r="J33" s="175"/>
      <c r="K33" s="175"/>
      <c r="L33" s="175"/>
      <c r="M33" s="175"/>
      <c r="N33" s="175"/>
      <c r="O33" s="175"/>
      <c r="P33" s="46"/>
      <c r="Q33" s="45"/>
    </row>
    <row r="34" spans="1:17" ht="13.5" customHeight="1">
      <c r="A34" s="47"/>
      <c r="B34" s="174"/>
      <c r="C34" s="174"/>
      <c r="D34" s="174"/>
      <c r="E34" s="174"/>
      <c r="F34" s="174"/>
      <c r="G34" s="174"/>
      <c r="H34" s="174"/>
      <c r="I34" s="38"/>
      <c r="J34" s="38"/>
      <c r="K34" s="38"/>
      <c r="L34" s="38"/>
      <c r="M34" s="38"/>
      <c r="N34" s="38"/>
      <c r="O34" s="38"/>
      <c r="P34" s="48"/>
      <c r="Q34" s="45"/>
    </row>
    <row r="35" spans="1:17" ht="13.5" customHeight="1">
      <c r="A35" s="47"/>
      <c r="B35" s="174"/>
      <c r="C35" s="174"/>
      <c r="D35" s="174"/>
      <c r="E35" s="174"/>
      <c r="F35" s="174"/>
      <c r="G35" s="174"/>
      <c r="H35" s="174"/>
      <c r="I35" s="38"/>
      <c r="J35" s="38"/>
      <c r="K35" s="38"/>
      <c r="L35" s="38"/>
      <c r="M35" s="38"/>
      <c r="N35" s="38"/>
      <c r="O35" s="38"/>
      <c r="P35" s="48"/>
      <c r="Q35" s="45"/>
    </row>
    <row r="36" spans="1:17" ht="13.5" customHeight="1">
      <c r="A36" s="173"/>
      <c r="B36" s="174"/>
      <c r="C36" s="174"/>
      <c r="D36" s="174"/>
      <c r="E36" s="174"/>
      <c r="F36" s="174"/>
      <c r="G36" s="174"/>
      <c r="H36" s="174"/>
      <c r="I36" s="175"/>
      <c r="J36" s="175"/>
      <c r="K36" s="175"/>
      <c r="L36" s="175"/>
      <c r="M36" s="175"/>
      <c r="N36" s="175"/>
      <c r="O36" s="175"/>
      <c r="P36" s="46"/>
      <c r="Q36" s="45"/>
    </row>
    <row r="37" spans="1:17" ht="13.5" customHeight="1">
      <c r="A37" s="173"/>
      <c r="B37" s="174"/>
      <c r="C37" s="174"/>
      <c r="D37" s="174"/>
      <c r="E37" s="174"/>
      <c r="F37" s="174"/>
      <c r="G37" s="174"/>
      <c r="H37" s="174"/>
      <c r="I37" s="175"/>
      <c r="J37" s="175"/>
      <c r="K37" s="175"/>
      <c r="L37" s="175"/>
      <c r="M37" s="175"/>
      <c r="N37" s="175"/>
      <c r="O37" s="175"/>
      <c r="P37" s="46"/>
      <c r="Q37" s="45"/>
    </row>
    <row r="38" spans="1:16" ht="13.5" customHeight="1">
      <c r="A38" s="47"/>
      <c r="B38" s="51"/>
      <c r="C38" s="51"/>
      <c r="D38" s="51"/>
      <c r="E38" s="51"/>
      <c r="F38" s="51"/>
      <c r="G38" s="51"/>
      <c r="H38" s="51"/>
      <c r="I38" s="38"/>
      <c r="J38" s="38"/>
      <c r="K38" s="38"/>
      <c r="L38" s="38"/>
      <c r="M38" s="38"/>
      <c r="N38" s="38"/>
      <c r="O38" s="38"/>
      <c r="P38" s="48"/>
    </row>
    <row r="39" spans="1:16" ht="13.5" customHeight="1">
      <c r="A39" s="49"/>
      <c r="B39" s="182"/>
      <c r="C39" s="50"/>
      <c r="D39" s="175"/>
      <c r="E39" s="175"/>
      <c r="F39" s="175"/>
      <c r="G39" s="175"/>
      <c r="H39" s="175"/>
      <c r="I39" s="175"/>
      <c r="J39" s="175"/>
      <c r="K39" s="175"/>
      <c r="L39" s="175"/>
      <c r="M39" s="175"/>
      <c r="N39" s="175"/>
      <c r="O39" s="175"/>
      <c r="P39" s="183"/>
    </row>
    <row r="40" spans="1:16" ht="13.5" customHeight="1">
      <c r="A40" s="47"/>
      <c r="B40" s="51"/>
      <c r="C40" s="51"/>
      <c r="D40" s="51"/>
      <c r="E40" s="51"/>
      <c r="F40" s="51"/>
      <c r="G40" s="51"/>
      <c r="H40" s="51"/>
      <c r="I40" s="38"/>
      <c r="J40" s="38"/>
      <c r="K40" s="38"/>
      <c r="L40" s="38"/>
      <c r="M40" s="38"/>
      <c r="N40" s="38"/>
      <c r="O40" s="38"/>
      <c r="P40" s="48"/>
    </row>
    <row r="41" spans="1:16" ht="13.5" customHeight="1">
      <c r="A41" s="47"/>
      <c r="B41" s="51"/>
      <c r="C41" s="51"/>
      <c r="D41" s="51"/>
      <c r="E41" s="51"/>
      <c r="F41" s="51"/>
      <c r="G41" s="51"/>
      <c r="H41" s="51"/>
      <c r="I41" s="38"/>
      <c r="J41" s="38"/>
      <c r="K41" s="38"/>
      <c r="L41" s="38"/>
      <c r="M41" s="38"/>
      <c r="N41" s="38"/>
      <c r="O41" s="38"/>
      <c r="P41" s="48"/>
    </row>
    <row r="42" spans="1:16" ht="13.5" customHeight="1">
      <c r="A42" s="173"/>
      <c r="B42" s="174"/>
      <c r="C42" s="174"/>
      <c r="D42" s="174"/>
      <c r="E42" s="174"/>
      <c r="F42" s="174"/>
      <c r="G42" s="174"/>
      <c r="H42" s="174"/>
      <c r="I42" s="175"/>
      <c r="J42" s="175"/>
      <c r="K42" s="175"/>
      <c r="L42" s="175"/>
      <c r="M42" s="175"/>
      <c r="N42" s="175"/>
      <c r="O42" s="175"/>
      <c r="P42" s="46"/>
    </row>
    <row r="43" spans="1:16" ht="13.5" customHeight="1">
      <c r="A43" s="173"/>
      <c r="B43" s="174"/>
      <c r="C43" s="174"/>
      <c r="D43" s="174"/>
      <c r="E43" s="174"/>
      <c r="F43" s="174"/>
      <c r="G43" s="174"/>
      <c r="H43" s="174"/>
      <c r="I43" s="175"/>
      <c r="J43" s="175"/>
      <c r="K43" s="175"/>
      <c r="L43" s="175"/>
      <c r="M43" s="175"/>
      <c r="N43" s="175"/>
      <c r="O43" s="175"/>
      <c r="P43" s="46"/>
    </row>
    <row r="44" spans="1:17" ht="13.5" customHeight="1">
      <c r="A44" s="47"/>
      <c r="B44" s="174"/>
      <c r="C44" s="174"/>
      <c r="D44" s="174"/>
      <c r="E44" s="174"/>
      <c r="F44" s="174"/>
      <c r="G44" s="174"/>
      <c r="H44" s="174"/>
      <c r="I44" s="38"/>
      <c r="J44" s="38"/>
      <c r="K44" s="38"/>
      <c r="L44" s="38"/>
      <c r="M44" s="38"/>
      <c r="N44" s="38"/>
      <c r="O44" s="38"/>
      <c r="P44" s="48"/>
      <c r="Q44" s="45"/>
    </row>
    <row r="45" spans="1:17" ht="13.5" customHeight="1">
      <c r="A45" s="173"/>
      <c r="B45" s="174"/>
      <c r="C45" s="174"/>
      <c r="D45" s="174"/>
      <c r="E45" s="174"/>
      <c r="F45" s="174"/>
      <c r="G45" s="174"/>
      <c r="H45" s="174"/>
      <c r="I45" s="175"/>
      <c r="J45" s="175"/>
      <c r="K45" s="175"/>
      <c r="L45" s="175"/>
      <c r="M45" s="175"/>
      <c r="N45" s="175"/>
      <c r="O45" s="175"/>
      <c r="P45" s="46"/>
      <c r="Q45" s="45"/>
    </row>
    <row r="46" spans="1:17" ht="13.5" customHeight="1">
      <c r="A46" s="47"/>
      <c r="B46" s="174"/>
      <c r="C46" s="174"/>
      <c r="D46" s="174"/>
      <c r="E46" s="174"/>
      <c r="F46" s="174"/>
      <c r="G46" s="174"/>
      <c r="H46" s="174"/>
      <c r="I46" s="38"/>
      <c r="J46" s="38"/>
      <c r="K46" s="38"/>
      <c r="L46" s="38"/>
      <c r="M46" s="38"/>
      <c r="N46" s="38"/>
      <c r="O46" s="38"/>
      <c r="P46" s="48"/>
      <c r="Q46" s="45"/>
    </row>
    <row r="47" spans="1:17" ht="13.5" customHeight="1">
      <c r="A47" s="43"/>
      <c r="B47" s="41"/>
      <c r="C47" s="41"/>
      <c r="D47" s="41"/>
      <c r="E47" s="41"/>
      <c r="F47" s="41"/>
      <c r="G47" s="41"/>
      <c r="H47" s="52"/>
      <c r="I47" s="155"/>
      <c r="J47" s="41"/>
      <c r="K47" s="155"/>
      <c r="L47" s="41"/>
      <c r="M47" s="41"/>
      <c r="N47" s="41"/>
      <c r="O47" s="52"/>
      <c r="P47" s="90"/>
      <c r="Q47" s="42"/>
    </row>
    <row r="48" spans="1:17" ht="13.5" customHeight="1">
      <c r="A48" s="53"/>
      <c r="B48" s="41"/>
      <c r="C48" s="41"/>
      <c r="D48" s="52"/>
      <c r="E48" s="52"/>
      <c r="F48" s="52"/>
      <c r="G48" s="111"/>
      <c r="H48" s="111"/>
      <c r="I48" s="184"/>
      <c r="J48" s="107"/>
      <c r="K48" s="41"/>
      <c r="L48" s="107"/>
      <c r="M48" s="185"/>
      <c r="N48" s="168"/>
      <c r="O48" s="155"/>
      <c r="P48" s="91"/>
      <c r="Q48" s="40"/>
    </row>
    <row r="49" spans="1:17" ht="13.5" customHeight="1">
      <c r="A49" s="53"/>
      <c r="B49" s="41"/>
      <c r="C49" s="41"/>
      <c r="D49" s="52"/>
      <c r="E49" s="52"/>
      <c r="F49" s="52"/>
      <c r="G49" s="108"/>
      <c r="H49" s="108"/>
      <c r="I49" s="155"/>
      <c r="J49" s="41"/>
      <c r="K49" s="155"/>
      <c r="L49" s="41"/>
      <c r="M49" s="41"/>
      <c r="N49" s="41"/>
      <c r="O49" s="52"/>
      <c r="P49" s="90"/>
      <c r="Q49" s="40"/>
    </row>
    <row r="50" spans="1:17" ht="13.5" customHeight="1">
      <c r="A50" s="53"/>
      <c r="B50" s="41"/>
      <c r="C50" s="41"/>
      <c r="D50" s="52"/>
      <c r="E50" s="52"/>
      <c r="F50" s="52"/>
      <c r="G50" s="108"/>
      <c r="H50" s="108"/>
      <c r="I50" s="155"/>
      <c r="J50" s="107"/>
      <c r="K50" s="41"/>
      <c r="L50" s="107"/>
      <c r="M50" s="185"/>
      <c r="N50" s="168"/>
      <c r="O50" s="155"/>
      <c r="P50" s="91"/>
      <c r="Q50" s="40"/>
    </row>
    <row r="51" spans="1:17" ht="13.5" customHeight="1">
      <c r="A51" s="53"/>
      <c r="B51" s="41"/>
      <c r="C51" s="41"/>
      <c r="D51" s="52"/>
      <c r="E51" s="52"/>
      <c r="F51" s="52"/>
      <c r="G51" s="108"/>
      <c r="H51" s="108"/>
      <c r="I51" s="155"/>
      <c r="J51" s="41"/>
      <c r="K51" s="155"/>
      <c r="L51" s="41"/>
      <c r="M51" s="41"/>
      <c r="N51" s="41"/>
      <c r="O51" s="108"/>
      <c r="P51" s="91"/>
      <c r="Q51" s="40"/>
    </row>
    <row r="52" spans="1:17" ht="13.5">
      <c r="A52" s="86"/>
      <c r="B52" s="41"/>
      <c r="C52" s="41"/>
      <c r="D52" s="41"/>
      <c r="E52" s="41"/>
      <c r="F52" s="41"/>
      <c r="G52" s="41"/>
      <c r="H52" s="38"/>
      <c r="I52" s="186"/>
      <c r="J52" s="180"/>
      <c r="K52" s="107"/>
      <c r="L52" s="185"/>
      <c r="M52" s="168"/>
      <c r="N52" s="156"/>
      <c r="O52" s="156"/>
      <c r="P52" s="48"/>
      <c r="Q52" s="40"/>
    </row>
    <row r="53" spans="1:17" ht="13.5">
      <c r="A53" s="86"/>
      <c r="B53" s="174"/>
      <c r="C53" s="174"/>
      <c r="D53" s="174"/>
      <c r="E53" s="174"/>
      <c r="F53" s="174"/>
      <c r="G53" s="174"/>
      <c r="H53" s="38"/>
      <c r="I53" s="108"/>
      <c r="J53" s="187"/>
      <c r="K53" s="188"/>
      <c r="L53" s="188"/>
      <c r="M53" s="188"/>
      <c r="N53" s="188"/>
      <c r="O53" s="188"/>
      <c r="P53" s="48"/>
      <c r="Q53" s="45"/>
    </row>
    <row r="54" spans="1:17" ht="13.5">
      <c r="A54" s="86"/>
      <c r="B54" s="174"/>
      <c r="C54" s="174"/>
      <c r="D54" s="174"/>
      <c r="E54" s="174"/>
      <c r="F54" s="174"/>
      <c r="G54" s="174"/>
      <c r="H54" s="38"/>
      <c r="I54" s="108"/>
      <c r="J54" s="187"/>
      <c r="K54" s="188"/>
      <c r="L54" s="188"/>
      <c r="M54" s="188"/>
      <c r="N54" s="188"/>
      <c r="O54" s="188"/>
      <c r="P54" s="48"/>
      <c r="Q54" s="45"/>
    </row>
    <row r="55" spans="1:17" ht="13.5">
      <c r="A55" s="86"/>
      <c r="B55" s="180"/>
      <c r="C55" s="41"/>
      <c r="D55" s="52"/>
      <c r="E55" s="52"/>
      <c r="F55" s="52"/>
      <c r="G55" s="108"/>
      <c r="H55" s="108"/>
      <c r="I55" s="38"/>
      <c r="J55" s="188"/>
      <c r="K55" s="188"/>
      <c r="L55" s="188"/>
      <c r="M55" s="188"/>
      <c r="N55" s="188"/>
      <c r="O55" s="188"/>
      <c r="P55" s="48"/>
      <c r="Q55" s="40"/>
    </row>
    <row r="56" spans="1:17" ht="13.5">
      <c r="A56" s="86"/>
      <c r="B56" s="180"/>
      <c r="C56" s="41"/>
      <c r="D56" s="52"/>
      <c r="E56" s="52"/>
      <c r="F56" s="52"/>
      <c r="G56" s="108"/>
      <c r="H56" s="108"/>
      <c r="I56" s="38"/>
      <c r="J56" s="188"/>
      <c r="K56" s="188"/>
      <c r="L56" s="188"/>
      <c r="M56" s="188"/>
      <c r="N56" s="188"/>
      <c r="O56" s="188"/>
      <c r="P56" s="48"/>
      <c r="Q56" s="40"/>
    </row>
    <row r="57" spans="1:17" ht="13.5" customHeight="1">
      <c r="A57" s="115"/>
      <c r="B57" s="189"/>
      <c r="C57" s="188"/>
      <c r="D57" s="188"/>
      <c r="E57" s="188"/>
      <c r="F57" s="188"/>
      <c r="G57" s="188"/>
      <c r="H57" s="188"/>
      <c r="I57" s="38"/>
      <c r="J57" s="188"/>
      <c r="K57" s="188"/>
      <c r="L57" s="188"/>
      <c r="M57" s="188"/>
      <c r="N57" s="188"/>
      <c r="O57" s="188"/>
      <c r="P57" s="48"/>
      <c r="Q57" s="40"/>
    </row>
    <row r="58" spans="1:17" ht="13.5" customHeight="1">
      <c r="A58" s="176"/>
      <c r="B58" s="188"/>
      <c r="C58" s="188"/>
      <c r="D58" s="188"/>
      <c r="E58" s="188"/>
      <c r="F58" s="188"/>
      <c r="G58" s="188"/>
      <c r="H58" s="188"/>
      <c r="I58" s="41"/>
      <c r="J58" s="188"/>
      <c r="K58" s="188"/>
      <c r="L58" s="188"/>
      <c r="M58" s="188"/>
      <c r="N58" s="188"/>
      <c r="O58" s="188"/>
      <c r="P58" s="48"/>
      <c r="Q58" s="40"/>
    </row>
    <row r="59" spans="1:17" ht="13.5" customHeight="1">
      <c r="A59" s="176"/>
      <c r="B59" s="188"/>
      <c r="C59" s="188"/>
      <c r="D59" s="188"/>
      <c r="E59" s="188"/>
      <c r="F59" s="188"/>
      <c r="G59" s="188"/>
      <c r="H59" s="188"/>
      <c r="I59" s="41"/>
      <c r="J59" s="188"/>
      <c r="K59" s="188"/>
      <c r="L59" s="188"/>
      <c r="M59" s="188"/>
      <c r="N59" s="188"/>
      <c r="O59" s="188"/>
      <c r="P59" s="48"/>
      <c r="Q59" s="40"/>
    </row>
    <row r="60" spans="1:17" ht="13.5" customHeight="1" thickBot="1">
      <c r="A60" s="190"/>
      <c r="B60" s="84"/>
      <c r="C60" s="84"/>
      <c r="D60" s="116"/>
      <c r="E60" s="116"/>
      <c r="F60" s="116"/>
      <c r="G60" s="116"/>
      <c r="H60" s="113"/>
      <c r="I60" s="116"/>
      <c r="J60" s="191"/>
      <c r="K60" s="191"/>
      <c r="L60" s="191"/>
      <c r="M60" s="191"/>
      <c r="N60" s="191"/>
      <c r="O60" s="192"/>
      <c r="P60" s="193"/>
      <c r="Q60" s="40"/>
    </row>
  </sheetData>
  <sheetProtection/>
  <mergeCells count="2">
    <mergeCell ref="AA4:AC4"/>
    <mergeCell ref="M1:N1"/>
  </mergeCells>
  <printOptions/>
  <pageMargins left="0.984251968503937" right="0.3937007874015748" top="0.53" bottom="0.4724409448818898" header="0.4"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基礎地盤コンサルタンツ株式会社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地質部</dc:creator>
  <cp:keywords/>
  <dc:description/>
  <cp:lastModifiedBy>nkoba</cp:lastModifiedBy>
  <cp:lastPrinted>2015-05-18T03:09:14Z</cp:lastPrinted>
  <dcterms:created xsi:type="dcterms:W3CDTF">2003-09-30T09:55:57Z</dcterms:created>
  <dcterms:modified xsi:type="dcterms:W3CDTF">2015-05-18T03:14:44Z</dcterms:modified>
  <cp:category/>
  <cp:version/>
  <cp:contentType/>
  <cp:contentStatus/>
</cp:coreProperties>
</file>